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basm\Desktop\"/>
    </mc:Choice>
  </mc:AlternateContent>
  <xr:revisionPtr revIDLastSave="0" documentId="13_ncr:1_{0E528625-BCE3-43BD-8AFC-9DB256638E9D}" xr6:coauthVersionLast="47" xr6:coauthVersionMax="47" xr10:uidLastSave="{00000000-0000-0000-0000-000000000000}"/>
  <bookViews>
    <workbookView xWindow="-108" yWindow="-108" windowWidth="20376" windowHeight="12216" xr2:uid="{8BB651F2-D2BC-497A-823D-F68F14CF4045}"/>
  </bookViews>
  <sheets>
    <sheet name="Rank" sheetId="6" r:id="rId1"/>
    <sheet name="POULE DE 2" sheetId="5" r:id="rId2"/>
    <sheet name="POULE DE 3  (3)" sheetId="4" r:id="rId3"/>
    <sheet name="POULE DE 3  (2)" sheetId="3" r:id="rId4"/>
    <sheet name="POULE DE 3 " sheetId="2" r:id="rId5"/>
  </sheets>
  <externalReferences>
    <externalReference r:id="rId6"/>
    <externalReference r:id="rId7"/>
    <externalReference r:id="rId8"/>
    <externalReference r:id="rId9"/>
    <externalReference r:id="rId10"/>
    <externalReference r:id="rId11"/>
    <externalReference r:id="rId12"/>
  </externalReferences>
  <definedNames>
    <definedName name="avancement">[5]DONNEES!$F$2:$F$5</definedName>
    <definedName name="BD_JOUEURS_CATEGORIES" localSheetId="1">[4]BD_JOUEURS_CLUB_CATEGORIES!$A$2:$G$91</definedName>
    <definedName name="BD_JOUEURS_CATEGORIES" localSheetId="3">[2]BD_JOUEURS_CLUB_CATEGORIES!$A$2:$G$91</definedName>
    <definedName name="BD_JOUEURS_CATEGORIES" localSheetId="2">[3]BD_JOUEURS_CLUB_CATEGORIES!$A$2:$G$91</definedName>
    <definedName name="BD_JOUEURS_CATEGORIES">[1]BD_JOUEURS_CLUB_CATEGORIES!$A$2:$G$91</definedName>
    <definedName name="CATE_COR" localSheetId="1">'POULE DE 2'!$AC$226:$AD$230</definedName>
    <definedName name="CATE_COR" localSheetId="3">'POULE DE 3  (2)'!$AC$236:$AD$240</definedName>
    <definedName name="CATE_COR" localSheetId="2">'POULE DE 3  (3)'!$AC$236:$AD$240</definedName>
    <definedName name="CATE_COR">'POULE DE 3 '!$AC$236:$AD$240</definedName>
    <definedName name="CLUBS">[5]DONNEES!#REF!</definedName>
    <definedName name="CoordonnéesClubs">[5]DONNEES!#REF!</definedName>
    <definedName name="Distrib" localSheetId="0">#REF!</definedName>
    <definedName name="Distrib">#REF!</definedName>
    <definedName name="Eff_Particip" localSheetId="0">#REF!,#REF!</definedName>
    <definedName name="Eff_Particip">[5]INSCRITS_POULES!$E$6,[5]INSCRITS_POULES!$AQ$9:$AQ$79</definedName>
    <definedName name="Inscrip" localSheetId="0">#REF!</definedName>
    <definedName name="Inscrip">#REF!</definedName>
    <definedName name="ModeJeu_col" localSheetId="1">'[4]A RENSEIGNER'!$B$183:$C$186</definedName>
    <definedName name="ModeJeu_col" localSheetId="3">'[2]A RENSEIGNER'!$B$183:$C$186</definedName>
    <definedName name="ModeJeu_col" localSheetId="2">'[3]A RENSEIGNER'!$B$183:$C$186</definedName>
    <definedName name="ModeJeu_col">'[1]A RENSEIGNER'!$B$183:$C$186</definedName>
    <definedName name="NomLicenceClub">[5]DONNEES!$A$2:$C$126</definedName>
    <definedName name="NomPrenLicenCateg">Rank!$C$7:$G$17</definedName>
    <definedName name="Noms" localSheetId="1">[4]BD_JOUEURS_CLUB_CATEGORIES!$A$4:$A$93</definedName>
    <definedName name="Noms" localSheetId="3">[2]BD_JOUEURS_CLUB_CATEGORIES!$A$4:$A$93</definedName>
    <definedName name="Noms" localSheetId="2">[3]BD_JOUEURS_CLUB_CATEGORIES!$A$4:$A$93</definedName>
    <definedName name="Noms">[1]BD_JOUEURS_CLUB_CATEGORIES!$A$4:$A$93</definedName>
    <definedName name="tab_corresp_ID_cate" localSheetId="1">[4]BD_JOUEURS_CLUB_CATEGORIES!$D$4:$G$91</definedName>
    <definedName name="tab_corresp_ID_cate" localSheetId="3">[2]BD_JOUEURS_CLUB_CATEGORIES!$D$4:$G$91</definedName>
    <definedName name="tab_corresp_ID_cate" localSheetId="2">[3]BD_JOUEURS_CLUB_CATEGORIES!$D$4:$G$91</definedName>
    <definedName name="tab_corresp_ID_cate">[1]BD_JOUEURS_CLUB_CATEGORIES!$D$4:$G$91</definedName>
    <definedName name="tabdistance" localSheetId="1">[4]categories!$A$4:$E$24</definedName>
    <definedName name="tabdistance" localSheetId="3">[2]categories!$A$4:$E$24</definedName>
    <definedName name="tabdistance" localSheetId="2">[3]categories!$A$4:$E$24</definedName>
    <definedName name="tabdistance">[1]categories!$A$4:$E$24</definedName>
    <definedName name="tablemoy" localSheetId="1">[4]categories!$G$4:$K$24</definedName>
    <definedName name="tablemoy" localSheetId="3">[2]categories!$G$4:$K$24</definedName>
    <definedName name="tablemoy" localSheetId="2">[3]categories!$G$4:$K$24</definedName>
    <definedName name="tablemoy">[1]categories!$G$4:$K$24</definedName>
    <definedName name="_xlnm.Print_Area" localSheetId="1">'POULE DE 2'!$A$1:$AH$97</definedName>
    <definedName name="_xlnm.Print_Area" localSheetId="4">'POULE DE 3 '!$A$1:$AR$104</definedName>
    <definedName name="_xlnm.Print_Area" localSheetId="3">'POULE DE 3  (2)'!$A$1:$AR$104</definedName>
    <definedName name="_xlnm.Print_Area" localSheetId="2">'POULE DE 3  (3)'!$A$1:$AR$104</definedName>
    <definedName name="_xlnm.Print_Area" localSheetId="0">Rank!$A$6:$AF$20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7" i="6" l="1"/>
  <c r="AE37" i="6"/>
  <c r="AD37" i="6"/>
  <c r="AC37" i="6"/>
  <c r="AB37" i="6"/>
  <c r="V37" i="6"/>
  <c r="P37" i="6"/>
  <c r="F37" i="6"/>
  <c r="AF36" i="6"/>
  <c r="AE36" i="6"/>
  <c r="AD36" i="6"/>
  <c r="AC36" i="6"/>
  <c r="AB36" i="6"/>
  <c r="V36" i="6"/>
  <c r="P36" i="6"/>
  <c r="F36" i="6"/>
  <c r="AF35" i="6"/>
  <c r="AE35" i="6"/>
  <c r="AD35" i="6"/>
  <c r="AC35" i="6"/>
  <c r="AB35" i="6"/>
  <c r="V35" i="6"/>
  <c r="P35" i="6"/>
  <c r="F35" i="6"/>
  <c r="AF34" i="6"/>
  <c r="AE34" i="6"/>
  <c r="AD34" i="6"/>
  <c r="AC34" i="6"/>
  <c r="AB34" i="6"/>
  <c r="V34" i="6"/>
  <c r="P34" i="6"/>
  <c r="F34" i="6"/>
  <c r="AF33" i="6"/>
  <c r="AE33" i="6"/>
  <c r="AD33" i="6"/>
  <c r="AC33" i="6"/>
  <c r="AB33" i="6"/>
  <c r="V33" i="6"/>
  <c r="P33" i="6"/>
  <c r="F33" i="6"/>
  <c r="AF32" i="6"/>
  <c r="AE32" i="6"/>
  <c r="AD32" i="6"/>
  <c r="AC32" i="6"/>
  <c r="AB32" i="6"/>
  <c r="V32" i="6"/>
  <c r="P32" i="6"/>
  <c r="F32" i="6"/>
  <c r="AF31" i="6"/>
  <c r="AE31" i="6"/>
  <c r="AD31" i="6"/>
  <c r="AC31" i="6"/>
  <c r="AB31" i="6"/>
  <c r="V31" i="6"/>
  <c r="P31" i="6"/>
  <c r="F31" i="6"/>
  <c r="AF30" i="6"/>
  <c r="AE30" i="6"/>
  <c r="AD30" i="6"/>
  <c r="AC30" i="6"/>
  <c r="AB30" i="6"/>
  <c r="V30" i="6"/>
  <c r="P30" i="6"/>
  <c r="F30" i="6"/>
  <c r="AF29" i="6"/>
  <c r="AE29" i="6"/>
  <c r="AD29" i="6"/>
  <c r="AC29" i="6"/>
  <c r="AB29" i="6"/>
  <c r="V29" i="6"/>
  <c r="P29" i="6"/>
  <c r="F29" i="6"/>
  <c r="AF28" i="6"/>
  <c r="AE28" i="6"/>
  <c r="AD28" i="6"/>
  <c r="AC28" i="6"/>
  <c r="AB28" i="6"/>
  <c r="V28" i="6"/>
  <c r="P28" i="6"/>
  <c r="F28" i="6"/>
  <c r="AF27" i="6"/>
  <c r="AE27" i="6"/>
  <c r="AD27" i="6"/>
  <c r="AC27" i="6"/>
  <c r="AB27" i="6"/>
  <c r="V27" i="6"/>
  <c r="P27" i="6"/>
  <c r="F27" i="6"/>
  <c r="AF26" i="6"/>
  <c r="AE26" i="6"/>
  <c r="AD26" i="6"/>
  <c r="AC26" i="6"/>
  <c r="AB26" i="6"/>
  <c r="V26" i="6"/>
  <c r="P26" i="6"/>
  <c r="F26" i="6"/>
  <c r="AF25" i="6"/>
  <c r="AE25" i="6"/>
  <c r="AD25" i="6"/>
  <c r="AC25" i="6"/>
  <c r="AB25" i="6"/>
  <c r="V25" i="6"/>
  <c r="P25" i="6"/>
  <c r="F25" i="6"/>
  <c r="AF24" i="6"/>
  <c r="AE24" i="6"/>
  <c r="AD24" i="6"/>
  <c r="AC24" i="6"/>
  <c r="AB24" i="6"/>
  <c r="V24" i="6"/>
  <c r="P24" i="6"/>
  <c r="F24" i="6"/>
  <c r="AF23" i="6"/>
  <c r="AE23" i="6"/>
  <c r="AD23" i="6"/>
  <c r="AC23" i="6"/>
  <c r="AB23" i="6"/>
  <c r="V23" i="6"/>
  <c r="P23" i="6"/>
  <c r="F23" i="6"/>
  <c r="AF22" i="6"/>
  <c r="AE22" i="6"/>
  <c r="AD22" i="6"/>
  <c r="AC22" i="6"/>
  <c r="AB22" i="6"/>
  <c r="V22" i="6"/>
  <c r="P22" i="6"/>
  <c r="F22" i="6"/>
  <c r="AF21" i="6"/>
  <c r="AE21" i="6"/>
  <c r="AD21" i="6"/>
  <c r="AC21" i="6"/>
  <c r="AB21" i="6"/>
  <c r="V21" i="6"/>
  <c r="P21" i="6"/>
  <c r="F21" i="6"/>
  <c r="AF20" i="6"/>
  <c r="AE20" i="6"/>
  <c r="AD20" i="6"/>
  <c r="AC20" i="6"/>
  <c r="AB20" i="6"/>
  <c r="V20" i="6"/>
  <c r="P20" i="6"/>
  <c r="F20" i="6"/>
  <c r="AF19" i="6"/>
  <c r="AE19" i="6"/>
  <c r="AD19" i="6"/>
  <c r="AC19" i="6"/>
  <c r="AB19" i="6"/>
  <c r="V19" i="6"/>
  <c r="P19" i="6"/>
  <c r="F19" i="6"/>
  <c r="AF18" i="6"/>
  <c r="AE18" i="6"/>
  <c r="AD18" i="6"/>
  <c r="AC18" i="6"/>
  <c r="AB18" i="6"/>
  <c r="V18" i="6"/>
  <c r="P18" i="6"/>
  <c r="F18" i="6"/>
  <c r="AF17" i="6"/>
  <c r="AE17" i="6"/>
  <c r="AD17" i="6"/>
  <c r="AC17" i="6"/>
  <c r="AB17" i="6"/>
  <c r="V17" i="6"/>
  <c r="P17" i="6"/>
  <c r="F17" i="6"/>
  <c r="AF16" i="6"/>
  <c r="AE16" i="6"/>
  <c r="AD16" i="6"/>
  <c r="AC16" i="6"/>
  <c r="AB16" i="6"/>
  <c r="V16" i="6"/>
  <c r="P16" i="6"/>
  <c r="F16" i="6"/>
  <c r="AF15" i="6"/>
  <c r="AE15" i="6"/>
  <c r="AD15" i="6"/>
  <c r="AC15" i="6"/>
  <c r="AB15" i="6"/>
  <c r="V15" i="6"/>
  <c r="P15" i="6"/>
  <c r="F15" i="6"/>
  <c r="AF14" i="6"/>
  <c r="AE14" i="6"/>
  <c r="AD14" i="6"/>
  <c r="AC14" i="6"/>
  <c r="AB14" i="6"/>
  <c r="V14" i="6"/>
  <c r="P14" i="6"/>
  <c r="F14" i="6"/>
  <c r="AF13" i="6"/>
  <c r="AE13" i="6"/>
  <c r="AD13" i="6"/>
  <c r="AC13" i="6"/>
  <c r="AB13" i="6"/>
  <c r="V13" i="6"/>
  <c r="P13" i="6"/>
  <c r="F13" i="6"/>
  <c r="AF12" i="6"/>
  <c r="AE12" i="6"/>
  <c r="AD12" i="6"/>
  <c r="AC12" i="6"/>
  <c r="AB12" i="6"/>
  <c r="V12" i="6"/>
  <c r="P12" i="6"/>
  <c r="F12" i="6"/>
  <c r="AF11" i="6"/>
  <c r="AE11" i="6"/>
  <c r="AD11" i="6"/>
  <c r="AC11" i="6"/>
  <c r="AB11" i="6"/>
  <c r="V11" i="6"/>
  <c r="P11" i="6"/>
  <c r="F11" i="6"/>
  <c r="AF10" i="6"/>
  <c r="AE10" i="6"/>
  <c r="AD10" i="6"/>
  <c r="AC10" i="6"/>
  <c r="AB10" i="6"/>
  <c r="V10" i="6"/>
  <c r="P10" i="6"/>
  <c r="F10" i="6"/>
  <c r="AF9" i="6"/>
  <c r="AE9" i="6"/>
  <c r="AD9" i="6"/>
  <c r="AC9" i="6"/>
  <c r="AB9" i="6"/>
  <c r="V9" i="6"/>
  <c r="P9" i="6"/>
  <c r="F9" i="6"/>
  <c r="AF8" i="6"/>
  <c r="AE8" i="6"/>
  <c r="AD8" i="6"/>
  <c r="AC8" i="6"/>
  <c r="AB8" i="6"/>
  <c r="V8" i="6"/>
  <c r="P8" i="6"/>
  <c r="F8" i="6"/>
  <c r="AF7" i="6"/>
  <c r="AE7" i="6"/>
  <c r="AD7" i="6"/>
  <c r="AC7" i="6"/>
  <c r="AB7" i="6"/>
  <c r="V7" i="6"/>
  <c r="P7" i="6"/>
  <c r="F7" i="6"/>
  <c r="V39" i="5" l="1"/>
  <c r="U39" i="5"/>
  <c r="R39" i="5"/>
  <c r="Q39" i="5"/>
  <c r="V38" i="5"/>
  <c r="U38" i="5"/>
  <c r="R38" i="5"/>
  <c r="Q38" i="5"/>
  <c r="V37" i="5"/>
  <c r="U37" i="5"/>
  <c r="R37" i="5"/>
  <c r="Q37" i="5"/>
  <c r="C20" i="5" s="1"/>
  <c r="J37" i="5"/>
  <c r="AB29" i="5" s="1"/>
  <c r="I37" i="5"/>
  <c r="H37" i="5" s="1"/>
  <c r="F37" i="5"/>
  <c r="D37" i="5"/>
  <c r="B37" i="5" s="1"/>
  <c r="K37" i="5" s="1"/>
  <c r="C37" i="5"/>
  <c r="V36" i="5"/>
  <c r="U36" i="5"/>
  <c r="R36" i="5"/>
  <c r="Q36" i="5"/>
  <c r="M36" i="5"/>
  <c r="J36" i="5"/>
  <c r="I36" i="5"/>
  <c r="H36" i="5"/>
  <c r="D36" i="5"/>
  <c r="B36" i="5" s="1"/>
  <c r="C36" i="5"/>
  <c r="V35" i="5"/>
  <c r="U35" i="5"/>
  <c r="R35" i="5"/>
  <c r="Q35" i="5"/>
  <c r="AA29" i="5"/>
  <c r="V29" i="5"/>
  <c r="R29" i="5"/>
  <c r="Q29" i="5"/>
  <c r="P29" i="5"/>
  <c r="M29" i="5"/>
  <c r="J29" i="5"/>
  <c r="F29" i="5"/>
  <c r="S29" i="5" s="1"/>
  <c r="D29" i="5"/>
  <c r="C29" i="5"/>
  <c r="B29" i="5"/>
  <c r="K29" i="5" s="1"/>
  <c r="L29" i="5" s="1"/>
  <c r="AF28" i="5"/>
  <c r="AD28" i="5"/>
  <c r="AB28" i="5"/>
  <c r="W28" i="5"/>
  <c r="V28" i="5"/>
  <c r="S28" i="5"/>
  <c r="R28" i="5"/>
  <c r="T28" i="5" s="1"/>
  <c r="Q28" i="5"/>
  <c r="P28" i="5"/>
  <c r="J28" i="5"/>
  <c r="I28" i="5"/>
  <c r="AA28" i="5" s="1"/>
  <c r="H28" i="5"/>
  <c r="D28" i="5"/>
  <c r="C28" i="5"/>
  <c r="B28" i="5"/>
  <c r="D16" i="5"/>
  <c r="E16" i="5" s="1"/>
  <c r="C16" i="5"/>
  <c r="D15" i="5"/>
  <c r="C15" i="5"/>
  <c r="D10" i="5"/>
  <c r="C10" i="5"/>
  <c r="D9" i="5"/>
  <c r="C9" i="5"/>
  <c r="D8" i="5"/>
  <c r="C8" i="5"/>
  <c r="D7" i="5"/>
  <c r="C7" i="5"/>
  <c r="D6" i="5"/>
  <c r="C6" i="5"/>
  <c r="D5" i="5"/>
  <c r="C5" i="5"/>
  <c r="E15" i="5" l="1"/>
  <c r="K28" i="5"/>
  <c r="L28" i="5" s="1"/>
  <c r="AE29" i="5" s="1"/>
  <c r="L37" i="5"/>
  <c r="AF29" i="5" s="1"/>
  <c r="AD29" i="5"/>
  <c r="AG29" i="5" s="1"/>
  <c r="AC29" i="5"/>
  <c r="X28" i="5"/>
  <c r="T29" i="5"/>
  <c r="K36" i="5"/>
  <c r="M37" i="5"/>
  <c r="U29" i="5" s="1"/>
  <c r="M28" i="5"/>
  <c r="U28" i="5" s="1"/>
  <c r="I29" i="5"/>
  <c r="H29" i="5" s="1"/>
  <c r="W29" i="5"/>
  <c r="X29" i="5" s="1"/>
  <c r="Y29" i="5" s="1"/>
  <c r="Z29" i="5" s="1"/>
  <c r="AH29" i="5" l="1"/>
  <c r="Y28" i="5"/>
  <c r="Z28" i="5" s="1"/>
  <c r="AC28" i="5"/>
  <c r="L36" i="5"/>
  <c r="AE28" i="5" s="1"/>
  <c r="AG28" i="5" l="1"/>
  <c r="AH28" i="5"/>
  <c r="J46" i="4" l="1"/>
  <c r="M46" i="4" s="1"/>
  <c r="F46" i="4"/>
  <c r="I46" i="4" s="1"/>
  <c r="H46" i="4" s="1"/>
  <c r="D46" i="4"/>
  <c r="B46" i="4" s="1"/>
  <c r="C46" i="4"/>
  <c r="D45" i="4"/>
  <c r="B45" i="4"/>
  <c r="J44" i="4"/>
  <c r="M44" i="4" s="1"/>
  <c r="I44" i="4"/>
  <c r="H44" i="4"/>
  <c r="D44" i="4"/>
  <c r="B44" i="4" s="1"/>
  <c r="C44" i="4"/>
  <c r="V38" i="4"/>
  <c r="U38" i="4"/>
  <c r="R38" i="4"/>
  <c r="D38" i="4"/>
  <c r="B38" i="4"/>
  <c r="V37" i="4"/>
  <c r="U37" i="4"/>
  <c r="R37" i="4"/>
  <c r="Q37" i="4"/>
  <c r="J37" i="4"/>
  <c r="AB28" i="4" s="1"/>
  <c r="F37" i="4"/>
  <c r="I37" i="4" s="1"/>
  <c r="H37" i="4" s="1"/>
  <c r="D37" i="4"/>
  <c r="B37" i="4" s="1"/>
  <c r="C37" i="4"/>
  <c r="V36" i="4"/>
  <c r="AB27" i="4" s="1"/>
  <c r="U36" i="4"/>
  <c r="R36" i="4"/>
  <c r="Q36" i="4"/>
  <c r="J36" i="4"/>
  <c r="M36" i="4" s="1"/>
  <c r="I36" i="4"/>
  <c r="H36" i="4"/>
  <c r="D36" i="4"/>
  <c r="C36" i="4"/>
  <c r="B36" i="4"/>
  <c r="V35" i="4"/>
  <c r="U35" i="4"/>
  <c r="R35" i="4"/>
  <c r="Q35" i="4"/>
  <c r="V34" i="4"/>
  <c r="U34" i="4"/>
  <c r="R34" i="4"/>
  <c r="Q34" i="4"/>
  <c r="AB29" i="4"/>
  <c r="V29" i="4"/>
  <c r="R29" i="4"/>
  <c r="Q29" i="4"/>
  <c r="P29" i="4"/>
  <c r="J29" i="4"/>
  <c r="F29" i="4"/>
  <c r="S29" i="4" s="1"/>
  <c r="D29" i="4"/>
  <c r="B29" i="4" s="1"/>
  <c r="C29" i="4"/>
  <c r="AA28" i="4"/>
  <c r="W28" i="4"/>
  <c r="V28" i="4"/>
  <c r="S28" i="4"/>
  <c r="R28" i="4"/>
  <c r="T28" i="4" s="1"/>
  <c r="Q28" i="4"/>
  <c r="P28" i="4"/>
  <c r="M28" i="4"/>
  <c r="J28" i="4"/>
  <c r="I28" i="4"/>
  <c r="H28" i="4" s="1"/>
  <c r="D28" i="4"/>
  <c r="C28" i="4"/>
  <c r="B28" i="4"/>
  <c r="W27" i="4"/>
  <c r="V27" i="4"/>
  <c r="S27" i="4"/>
  <c r="R27" i="4"/>
  <c r="Q27" i="4"/>
  <c r="P27" i="4"/>
  <c r="D27" i="4"/>
  <c r="B27" i="4" s="1"/>
  <c r="D16" i="4"/>
  <c r="C16" i="4"/>
  <c r="D15" i="4"/>
  <c r="E15" i="4" s="1"/>
  <c r="C15" i="4"/>
  <c r="D14" i="4"/>
  <c r="E14" i="4" s="1"/>
  <c r="C14" i="4"/>
  <c r="D9" i="4"/>
  <c r="C9" i="4"/>
  <c r="D8" i="4"/>
  <c r="C8" i="4"/>
  <c r="D7" i="4"/>
  <c r="C7" i="4"/>
  <c r="D6" i="4"/>
  <c r="C6" i="4"/>
  <c r="D5" i="4"/>
  <c r="C5" i="4"/>
  <c r="D4" i="4"/>
  <c r="C4" i="4"/>
  <c r="K44" i="4" l="1"/>
  <c r="K28" i="4"/>
  <c r="L28" i="4" s="1"/>
  <c r="AE28" i="4" s="1"/>
  <c r="T27" i="4"/>
  <c r="K37" i="4"/>
  <c r="AD28" i="4" s="1"/>
  <c r="K46" i="4"/>
  <c r="AD29" i="4" s="1"/>
  <c r="K29" i="4"/>
  <c r="L29" i="4" s="1"/>
  <c r="AE29" i="4" s="1"/>
  <c r="E16" i="4"/>
  <c r="C19" i="4" s="1"/>
  <c r="AA27" i="4"/>
  <c r="K36" i="4"/>
  <c r="AC27" i="4"/>
  <c r="L36" i="4"/>
  <c r="AE27" i="4" s="1"/>
  <c r="T29" i="4"/>
  <c r="U27" i="4"/>
  <c r="X27" i="4"/>
  <c r="L44" i="4"/>
  <c r="AF27" i="4" s="1"/>
  <c r="AD27" i="4"/>
  <c r="L46" i="4"/>
  <c r="AF29" i="4" s="1"/>
  <c r="AC29" i="4"/>
  <c r="M37" i="4"/>
  <c r="U28" i="4" s="1"/>
  <c r="X28" i="4" s="1"/>
  <c r="Y28" i="4" s="1"/>
  <c r="Z28" i="4" s="1"/>
  <c r="I29" i="4"/>
  <c r="H29" i="4" s="1"/>
  <c r="M29" i="4"/>
  <c r="U29" i="4" s="1"/>
  <c r="W29" i="4"/>
  <c r="X29" i="4" s="1"/>
  <c r="AC28" i="4" l="1"/>
  <c r="L37" i="4"/>
  <c r="AF28" i="4" s="1"/>
  <c r="AG28" i="4"/>
  <c r="AH28" i="4" s="1"/>
  <c r="AG27" i="4"/>
  <c r="AA29" i="4"/>
  <c r="AG29" i="4" s="1"/>
  <c r="Y29" i="4"/>
  <c r="Z29" i="4" s="1"/>
  <c r="Y27" i="4"/>
  <c r="Z27" i="4" s="1"/>
  <c r="AH27" i="4" l="1"/>
  <c r="AH29" i="4"/>
  <c r="J46" i="3" l="1"/>
  <c r="F46" i="3"/>
  <c r="I46" i="3" s="1"/>
  <c r="D46" i="3"/>
  <c r="B46" i="3" s="1"/>
  <c r="C46" i="3"/>
  <c r="D45" i="3"/>
  <c r="B45" i="3" s="1"/>
  <c r="J44" i="3"/>
  <c r="M44" i="3" s="1"/>
  <c r="I44" i="3"/>
  <c r="H44" i="3"/>
  <c r="D44" i="3"/>
  <c r="B44" i="3" s="1"/>
  <c r="C44" i="3"/>
  <c r="V38" i="3"/>
  <c r="U38" i="3"/>
  <c r="R38" i="3"/>
  <c r="D38" i="3"/>
  <c r="B38" i="3"/>
  <c r="V37" i="3"/>
  <c r="U37" i="3"/>
  <c r="R37" i="3"/>
  <c r="Q37" i="3"/>
  <c r="J37" i="3"/>
  <c r="M37" i="3" s="1"/>
  <c r="I37" i="3"/>
  <c r="H37" i="3"/>
  <c r="F37" i="3"/>
  <c r="D37" i="3"/>
  <c r="B37" i="3" s="1"/>
  <c r="C37" i="3"/>
  <c r="V36" i="3"/>
  <c r="U36" i="3"/>
  <c r="R36" i="3"/>
  <c r="Q36" i="3"/>
  <c r="J36" i="3"/>
  <c r="M36" i="3" s="1"/>
  <c r="U27" i="3" s="1"/>
  <c r="I36" i="3"/>
  <c r="H36" i="3"/>
  <c r="D36" i="3"/>
  <c r="B36" i="3" s="1"/>
  <c r="C36" i="3"/>
  <c r="V35" i="3"/>
  <c r="U35" i="3"/>
  <c r="R35" i="3"/>
  <c r="Q35" i="3"/>
  <c r="V34" i="3"/>
  <c r="U34" i="3"/>
  <c r="R34" i="3"/>
  <c r="Q34" i="3"/>
  <c r="V29" i="3"/>
  <c r="R29" i="3"/>
  <c r="Q29" i="3"/>
  <c r="P29" i="3"/>
  <c r="J29" i="3"/>
  <c r="AA29" i="3" s="1"/>
  <c r="F29" i="3"/>
  <c r="S29" i="3" s="1"/>
  <c r="T29" i="3" s="1"/>
  <c r="D29" i="3"/>
  <c r="B29" i="3" s="1"/>
  <c r="C29" i="3"/>
  <c r="W28" i="3"/>
  <c r="V28" i="3"/>
  <c r="S28" i="3"/>
  <c r="R28" i="3"/>
  <c r="T28" i="3" s="1"/>
  <c r="Q28" i="3"/>
  <c r="P28" i="3"/>
  <c r="J28" i="3"/>
  <c r="I28" i="3"/>
  <c r="D28" i="3"/>
  <c r="B28" i="3" s="1"/>
  <c r="C28" i="3"/>
  <c r="V27" i="3"/>
  <c r="S27" i="3"/>
  <c r="R27" i="3"/>
  <c r="Q27" i="3"/>
  <c r="P27" i="3"/>
  <c r="D27" i="3"/>
  <c r="B27" i="3" s="1"/>
  <c r="D16" i="3"/>
  <c r="C16" i="3"/>
  <c r="D15" i="3"/>
  <c r="E15" i="3" s="1"/>
  <c r="C15" i="3"/>
  <c r="D14" i="3"/>
  <c r="C14" i="3"/>
  <c r="D9" i="3"/>
  <c r="C9" i="3"/>
  <c r="D8" i="3"/>
  <c r="C8" i="3"/>
  <c r="D7" i="3"/>
  <c r="C7" i="3"/>
  <c r="D6" i="3"/>
  <c r="C6" i="3"/>
  <c r="D5" i="3"/>
  <c r="C5" i="3"/>
  <c r="D4" i="3"/>
  <c r="C4" i="3"/>
  <c r="M46" i="2"/>
  <c r="J46" i="2"/>
  <c r="F46" i="2"/>
  <c r="I46" i="2" s="1"/>
  <c r="H46" i="2" s="1"/>
  <c r="D46" i="2"/>
  <c r="C46" i="2"/>
  <c r="B46" i="2"/>
  <c r="D45" i="2"/>
  <c r="B45" i="2" s="1"/>
  <c r="J44" i="2"/>
  <c r="I44" i="2"/>
  <c r="M44" i="2" s="1"/>
  <c r="H44" i="2"/>
  <c r="D44" i="2"/>
  <c r="B44" i="2" s="1"/>
  <c r="C44" i="2"/>
  <c r="V38" i="2"/>
  <c r="U38" i="2"/>
  <c r="R38" i="2"/>
  <c r="D38" i="2"/>
  <c r="B38" i="2"/>
  <c r="V37" i="2"/>
  <c r="U37" i="2"/>
  <c r="R37" i="2"/>
  <c r="Q37" i="2"/>
  <c r="M37" i="2"/>
  <c r="J37" i="2"/>
  <c r="AB28" i="2" s="1"/>
  <c r="I37" i="2"/>
  <c r="H37" i="2" s="1"/>
  <c r="F37" i="2"/>
  <c r="D37" i="2"/>
  <c r="B37" i="2" s="1"/>
  <c r="C37" i="2"/>
  <c r="V36" i="2"/>
  <c r="U36" i="2"/>
  <c r="R36" i="2"/>
  <c r="Q36" i="2"/>
  <c r="J36" i="2"/>
  <c r="I36" i="2"/>
  <c r="M36" i="2" s="1"/>
  <c r="U27" i="2" s="1"/>
  <c r="H36" i="2"/>
  <c r="D36" i="2"/>
  <c r="B36" i="2" s="1"/>
  <c r="C36" i="2"/>
  <c r="V35" i="2"/>
  <c r="U35" i="2"/>
  <c r="R35" i="2"/>
  <c r="Q35" i="2"/>
  <c r="V34" i="2"/>
  <c r="U34" i="2"/>
  <c r="R34" i="2"/>
  <c r="Q34" i="2"/>
  <c r="AB29" i="2"/>
  <c r="W29" i="2"/>
  <c r="V29" i="2"/>
  <c r="R29" i="2"/>
  <c r="Q29" i="2"/>
  <c r="P29" i="2"/>
  <c r="J29" i="2"/>
  <c r="F29" i="2"/>
  <c r="S29" i="2" s="1"/>
  <c r="D29" i="2"/>
  <c r="B29" i="2" s="1"/>
  <c r="C29" i="2"/>
  <c r="AA28" i="2"/>
  <c r="W28" i="2"/>
  <c r="V28" i="2"/>
  <c r="S28" i="2"/>
  <c r="R28" i="2"/>
  <c r="Q28" i="2"/>
  <c r="P28" i="2"/>
  <c r="M28" i="2"/>
  <c r="U28" i="2" s="1"/>
  <c r="J28" i="2"/>
  <c r="I28" i="2"/>
  <c r="H28" i="2"/>
  <c r="D28" i="2"/>
  <c r="B28" i="2" s="1"/>
  <c r="C28" i="2"/>
  <c r="W27" i="2"/>
  <c r="V27" i="2"/>
  <c r="S27" i="2"/>
  <c r="R27" i="2"/>
  <c r="Q27" i="2"/>
  <c r="P27" i="2"/>
  <c r="D27" i="2"/>
  <c r="B27" i="2" s="1"/>
  <c r="D16" i="2"/>
  <c r="C16" i="2"/>
  <c r="D15" i="2"/>
  <c r="C15" i="2"/>
  <c r="D14" i="2"/>
  <c r="C14" i="2"/>
  <c r="D9" i="2"/>
  <c r="C9" i="2"/>
  <c r="D8" i="2"/>
  <c r="C8" i="2"/>
  <c r="D7" i="2"/>
  <c r="C7" i="2"/>
  <c r="D6" i="2"/>
  <c r="C6" i="2"/>
  <c r="D5" i="2"/>
  <c r="C5" i="2"/>
  <c r="D4" i="2"/>
  <c r="C4" i="2"/>
  <c r="AA28" i="3" l="1"/>
  <c r="E15" i="2"/>
  <c r="K36" i="3"/>
  <c r="L36" i="3" s="1"/>
  <c r="AE27" i="3" s="1"/>
  <c r="K29" i="2"/>
  <c r="L29" i="2" s="1"/>
  <c r="AE29" i="2" s="1"/>
  <c r="T27" i="2"/>
  <c r="T29" i="2"/>
  <c r="T27" i="3"/>
  <c r="E14" i="3"/>
  <c r="E16" i="3"/>
  <c r="K29" i="3"/>
  <c r="L29" i="3" s="1"/>
  <c r="AE29" i="3" s="1"/>
  <c r="K44" i="3"/>
  <c r="AD27" i="3" s="1"/>
  <c r="AB28" i="3"/>
  <c r="K37" i="3"/>
  <c r="K46" i="3"/>
  <c r="H46" i="3"/>
  <c r="AB29" i="3"/>
  <c r="K28" i="3"/>
  <c r="M46" i="3"/>
  <c r="H28" i="3"/>
  <c r="W27" i="3"/>
  <c r="X27" i="3" s="1"/>
  <c r="AA27" i="3"/>
  <c r="M28" i="3"/>
  <c r="U28" i="3" s="1"/>
  <c r="X28" i="3" s="1"/>
  <c r="E16" i="2"/>
  <c r="AB27" i="3"/>
  <c r="I29" i="3"/>
  <c r="H29" i="3" s="1"/>
  <c r="M29" i="3"/>
  <c r="U29" i="3" s="1"/>
  <c r="W29" i="3"/>
  <c r="E14" i="2"/>
  <c r="C19" i="2" s="1"/>
  <c r="X27" i="2"/>
  <c r="K36" i="2"/>
  <c r="L36" i="2" s="1"/>
  <c r="AE27" i="2" s="1"/>
  <c r="K44" i="2"/>
  <c r="L44" i="2" s="1"/>
  <c r="AF27" i="2" s="1"/>
  <c r="K28" i="2"/>
  <c r="L28" i="2" s="1"/>
  <c r="AE28" i="2" s="1"/>
  <c r="T28" i="2"/>
  <c r="X28" i="2" s="1"/>
  <c r="K37" i="2"/>
  <c r="K46" i="2"/>
  <c r="AA27" i="2"/>
  <c r="AB27" i="2"/>
  <c r="I29" i="2"/>
  <c r="L44" i="3" l="1"/>
  <c r="AF27" i="3" s="1"/>
  <c r="AG27" i="3" s="1"/>
  <c r="AC27" i="3"/>
  <c r="C19" i="3"/>
  <c r="X29" i="3"/>
  <c r="Y29" i="3" s="1"/>
  <c r="Z29" i="3" s="1"/>
  <c r="AC28" i="2"/>
  <c r="AD27" i="2"/>
  <c r="Y28" i="3"/>
  <c r="Z28" i="3" s="1"/>
  <c r="L37" i="3"/>
  <c r="AF28" i="3" s="1"/>
  <c r="AD28" i="3"/>
  <c r="L28" i="3"/>
  <c r="AE28" i="3" s="1"/>
  <c r="AC28" i="3"/>
  <c r="L46" i="3"/>
  <c r="AF29" i="3" s="1"/>
  <c r="AD29" i="3"/>
  <c r="AC29" i="3"/>
  <c r="AC27" i="2"/>
  <c r="AA29" i="2"/>
  <c r="M29" i="2"/>
  <c r="U29" i="2" s="1"/>
  <c r="X29" i="2" s="1"/>
  <c r="Y29" i="2" s="1"/>
  <c r="Z29" i="2" s="1"/>
  <c r="H29" i="2"/>
  <c r="L46" i="2"/>
  <c r="AF29" i="2" s="1"/>
  <c r="AD29" i="2"/>
  <c r="AC29" i="2"/>
  <c r="L37" i="2"/>
  <c r="AF28" i="2" s="1"/>
  <c r="AD28" i="2"/>
  <c r="Y27" i="2"/>
  <c r="Z27" i="2" s="1"/>
  <c r="AG27" i="2" l="1"/>
  <c r="Y28" i="2"/>
  <c r="Z28" i="2" s="1"/>
  <c r="AG28" i="3"/>
  <c r="Y27" i="3"/>
  <c r="Z27" i="3" s="1"/>
  <c r="AH27" i="3" s="1"/>
  <c r="AH27" i="2"/>
  <c r="AG29" i="3"/>
  <c r="AH29" i="3" s="1"/>
  <c r="AH28" i="3"/>
  <c r="AG28" i="2"/>
  <c r="AH28" i="2" s="1"/>
  <c r="AG29" i="2"/>
  <c r="AH29" i="2" s="1"/>
</calcChain>
</file>

<file path=xl/sharedStrings.xml><?xml version="1.0" encoding="utf-8"?>
<sst xmlns="http://schemas.openxmlformats.org/spreadsheetml/2006/main" count="426" uniqueCount="126">
  <si>
    <t>CDBVM
     SAISON  2022- 2023</t>
  </si>
  <si>
    <t>FEUILLE DE MATCH
POULE DE 3 JOUEURS</t>
  </si>
  <si>
    <t>JOUEURS</t>
  </si>
  <si>
    <t>CATEGORIE</t>
  </si>
  <si>
    <t>SAISIE DES MATCHS</t>
  </si>
  <si>
    <t>MATCH 1</t>
  </si>
  <si>
    <t>RESULTATS</t>
  </si>
  <si>
    <t>NOM</t>
  </si>
  <si>
    <t>POINTS</t>
  </si>
  <si>
    <t>REPRISES</t>
  </si>
  <si>
    <t>SERIE</t>
  </si>
  <si>
    <t>MOY PART</t>
  </si>
  <si>
    <t>POINTS MATCH</t>
  </si>
  <si>
    <t>GAIN CATEG</t>
  </si>
  <si>
    <t>GAIN MATCH</t>
  </si>
  <si>
    <t>moy part validée</t>
  </si>
  <si>
    <t>TOTAL POINTS</t>
  </si>
  <si>
    <t>TOTAL REPRISES</t>
  </si>
  <si>
    <t>MOYENNE GENERALE</t>
  </si>
  <si>
    <t>MOYENNE PARTICULIERE</t>
  </si>
  <si>
    <t>MEILLEURE SERIE</t>
  </si>
  <si>
    <t>POINTS DE MATCHS</t>
  </si>
  <si>
    <t>calcul du rang</t>
  </si>
  <si>
    <t>RANG</t>
  </si>
  <si>
    <t>POINTS CLASSEMENT</t>
  </si>
  <si>
    <t>BONUS moyenne match 1</t>
  </si>
  <si>
    <t>BONUS moyenne match 2</t>
  </si>
  <si>
    <t>Bonus catégorie Match 1</t>
  </si>
  <si>
    <t>Bonus catégorie Match 2</t>
  </si>
  <si>
    <t>Bonus  gain match 1</t>
  </si>
  <si>
    <t>Bonus  gain match 2</t>
  </si>
  <si>
    <t>TOTAL POINTS BONUS</t>
  </si>
  <si>
    <t>TOTAL GENERAL</t>
  </si>
  <si>
    <t>MATCH  2</t>
  </si>
  <si>
    <t>TABLEAU DES DISTANCES</t>
  </si>
  <si>
    <t>MOYENNE DES CATEGORIES</t>
  </si>
  <si>
    <t>R4</t>
  </si>
  <si>
    <t>R3</t>
  </si>
  <si>
    <t>R2</t>
  </si>
  <si>
    <t>R1</t>
  </si>
  <si>
    <t>N3</t>
  </si>
  <si>
    <t>MATCH   3</t>
  </si>
  <si>
    <t>CDBHS
     SAISON  2015- 2016</t>
  </si>
  <si>
    <t>FEUILLE DE MATCH
POULE DE 2 JOUEURS</t>
  </si>
  <si>
    <t>CDBVM</t>
  </si>
  <si>
    <t>SAISON 2022 / 2023</t>
  </si>
  <si>
    <t>RANKING LIBRE R2</t>
  </si>
  <si>
    <t>Début de saison</t>
  </si>
  <si>
    <t>NOM et PRENOM</t>
  </si>
  <si>
    <t>PRENOM</t>
  </si>
  <si>
    <t>CLUB</t>
  </si>
  <si>
    <t>LICENCE</t>
  </si>
  <si>
    <t>Catégorie</t>
  </si>
  <si>
    <t>*</t>
  </si>
  <si>
    <t>Saison</t>
  </si>
  <si>
    <t>Moy 2.80 début de saison</t>
  </si>
  <si>
    <t>T1 POINTS DE RANKING</t>
  </si>
  <si>
    <t>M P</t>
  </si>
  <si>
    <t>M S</t>
  </si>
  <si>
    <t>MG T1</t>
  </si>
  <si>
    <t>T2  POINTS DE RANKING</t>
  </si>
  <si>
    <t>MG  T2</t>
  </si>
  <si>
    <t>T3  POINTS DE RANKING</t>
  </si>
  <si>
    <t>MG T3</t>
  </si>
  <si>
    <t>TOTAL POINTS DE RANKING 2MT</t>
  </si>
  <si>
    <t>M G SAISON</t>
  </si>
  <si>
    <t>MP SAISON</t>
  </si>
  <si>
    <t xml:space="preserve">M S SAISON </t>
  </si>
  <si>
    <t>RAOULT PIERRE JEAN</t>
  </si>
  <si>
    <t>RAOULT</t>
  </si>
  <si>
    <t>PIERRE JEAN</t>
  </si>
  <si>
    <t>ABASM</t>
  </si>
  <si>
    <t>FINALISTE</t>
  </si>
  <si>
    <t>WEILL DENIS</t>
  </si>
  <si>
    <t>WEILL</t>
  </si>
  <si>
    <t>DENIS</t>
  </si>
  <si>
    <t>PIBOURDIN ERIC</t>
  </si>
  <si>
    <t>PIBOURDIN</t>
  </si>
  <si>
    <t>ERIC</t>
  </si>
  <si>
    <t>ABMA</t>
  </si>
  <si>
    <t>PEYROLE PHILIPPE</t>
  </si>
  <si>
    <t>PEYROLE</t>
  </si>
  <si>
    <t>PHILIPPE</t>
  </si>
  <si>
    <t>LIVRY</t>
  </si>
  <si>
    <t/>
  </si>
  <si>
    <t>MA PHUOC BICH</t>
  </si>
  <si>
    <t>MA PHUOC</t>
  </si>
  <si>
    <t>BICH</t>
  </si>
  <si>
    <t>BEAUCHER ALAIN</t>
  </si>
  <si>
    <t>BEAUCHER</t>
  </si>
  <si>
    <t>ALAIN</t>
  </si>
  <si>
    <t>LECLERC MICHEL</t>
  </si>
  <si>
    <t>LECLERC</t>
  </si>
  <si>
    <t>MICHEL</t>
  </si>
  <si>
    <t>KEREBEL ERIC</t>
  </si>
  <si>
    <t>KEREBEL</t>
  </si>
  <si>
    <t>PIVONET FRANCIS</t>
  </si>
  <si>
    <t>PIVONET</t>
  </si>
  <si>
    <t>FRANCIS</t>
  </si>
  <si>
    <t>HANSEL GERARD</t>
  </si>
  <si>
    <t>HANSEL</t>
  </si>
  <si>
    <t>GERARD</t>
  </si>
  <si>
    <t>PONCE FREDERIC</t>
  </si>
  <si>
    <t>PONCE</t>
  </si>
  <si>
    <t>FREDERIC</t>
  </si>
  <si>
    <t>LE HUAN CUA TRAN</t>
  </si>
  <si>
    <t>LE HUAN CUA</t>
  </si>
  <si>
    <t>TRAN</t>
  </si>
  <si>
    <t>FERNANDES ALVES FRANCISCO</t>
  </si>
  <si>
    <t>FERNANDES ALVES</t>
  </si>
  <si>
    <t>FRANCISCO</t>
  </si>
  <si>
    <t>SAGET XAVIER</t>
  </si>
  <si>
    <t>SAGET</t>
  </si>
  <si>
    <t>XAVIER</t>
  </si>
  <si>
    <t>CHAMPY PHILIPPE</t>
  </si>
  <si>
    <t>CHAMPY</t>
  </si>
  <si>
    <t>SALZENSTEIN GEORGES</t>
  </si>
  <si>
    <t>SALZENSTEIN</t>
  </si>
  <si>
    <t>GEORGES</t>
  </si>
  <si>
    <t xml:space="preserve"> </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</si>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</sst>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40C]d\ mmmm\ yyyy;@"/>
    <numFmt numFmtId="166" formatCode="[$-40C]d\-mmm\-yyyy;@"/>
  </numFmts>
  <fonts count="35" x14ac:knownFonts="1">
    <font>
      <sz val="11"/>
      <color theme="1"/>
      <name val="Calibri"/>
      <family val="2"/>
      <scheme val="minor"/>
    </font>
    <font>
      <sz val="12"/>
      <color theme="1"/>
      <name val="Calibri"/>
      <family val="2"/>
      <scheme val="minor"/>
    </font>
    <font>
      <b/>
      <sz val="36"/>
      <color indexed="8"/>
      <name val="Calibri"/>
      <family val="2"/>
    </font>
    <font>
      <b/>
      <sz val="26"/>
      <color indexed="8"/>
      <name val="Calibri"/>
      <family val="2"/>
    </font>
    <font>
      <b/>
      <sz val="24"/>
      <color indexed="8"/>
      <name val="Calibri"/>
      <family val="2"/>
    </font>
    <font>
      <b/>
      <sz val="22"/>
      <color theme="1"/>
      <name val="Calibri"/>
      <family val="2"/>
      <scheme val="minor"/>
    </font>
    <font>
      <b/>
      <sz val="24"/>
      <name val="Calibri"/>
      <family val="2"/>
    </font>
    <font>
      <b/>
      <sz val="20"/>
      <color indexed="8"/>
      <name val="Calibri"/>
      <family val="2"/>
    </font>
    <font>
      <b/>
      <sz val="24"/>
      <color theme="0"/>
      <name val="Calibri"/>
      <family val="2"/>
    </font>
    <font>
      <b/>
      <sz val="24"/>
      <color indexed="9"/>
      <name val="Calibri"/>
      <family val="2"/>
    </font>
    <font>
      <b/>
      <sz val="22"/>
      <color indexed="9"/>
      <name val="Calibri"/>
      <family val="2"/>
    </font>
    <font>
      <b/>
      <sz val="18"/>
      <color indexed="8"/>
      <name val="Calibri"/>
      <family val="2"/>
    </font>
    <font>
      <b/>
      <sz val="12"/>
      <color indexed="8"/>
      <name val="Calibri"/>
      <family val="2"/>
    </font>
    <font>
      <sz val="20"/>
      <color indexed="8"/>
      <name val="Calibri"/>
      <family val="2"/>
    </font>
    <font>
      <b/>
      <sz val="18"/>
      <color indexed="9"/>
      <name val="Calibri"/>
      <family val="2"/>
    </font>
    <font>
      <b/>
      <sz val="22"/>
      <color indexed="8"/>
      <name val="Calibri"/>
      <family val="2"/>
    </font>
    <font>
      <sz val="22"/>
      <color indexed="8"/>
      <name val="Calibri"/>
      <family val="2"/>
    </font>
    <font>
      <sz val="24"/>
      <color indexed="8"/>
      <name val="Calibri"/>
      <family val="2"/>
    </font>
    <font>
      <u/>
      <sz val="12"/>
      <color theme="10"/>
      <name val="Calibri"/>
      <family val="2"/>
      <scheme val="minor"/>
    </font>
    <font>
      <b/>
      <i/>
      <u/>
      <sz val="22"/>
      <color indexed="10"/>
      <name val="Calibri"/>
      <family val="2"/>
    </font>
    <font>
      <b/>
      <sz val="36"/>
      <color indexed="10"/>
      <name val="Calibri"/>
      <family val="2"/>
    </font>
    <font>
      <sz val="16"/>
      <color indexed="8"/>
      <name val="Calibri"/>
      <family val="2"/>
    </font>
    <font>
      <sz val="12"/>
      <name val="Calibri"/>
      <family val="2"/>
    </font>
    <font>
      <sz val="26"/>
      <color indexed="8"/>
      <name val="Calibri"/>
      <family val="2"/>
    </font>
    <font>
      <b/>
      <sz val="26"/>
      <color indexed="10"/>
      <name val="Calibri"/>
      <family val="2"/>
    </font>
    <font>
      <b/>
      <sz val="26"/>
      <color indexed="9"/>
      <name val="Calibri"/>
      <family val="2"/>
    </font>
    <font>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20">
    <fill>
      <patternFill patternType="none"/>
    </fill>
    <fill>
      <patternFill patternType="gray125"/>
    </fill>
    <fill>
      <patternFill patternType="solid">
        <fgColor indexed="31"/>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10"/>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34"/>
      </patternFill>
    </fill>
    <fill>
      <patternFill patternType="solid">
        <fgColor theme="0"/>
        <bgColor rgb="FF000000"/>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4">
    <xf numFmtId="0" fontId="0" fillId="0" borderId="0"/>
    <xf numFmtId="0" fontId="1" fillId="0" borderId="0"/>
    <xf numFmtId="0" fontId="18" fillId="0" borderId="0" applyNumberFormat="0" applyFill="0" applyBorder="0" applyAlignment="0" applyProtection="0"/>
    <xf numFmtId="0" fontId="27" fillId="0" borderId="0"/>
  </cellStyleXfs>
  <cellXfs count="240">
    <xf numFmtId="0" fontId="0" fillId="0" borderId="0" xfId="0"/>
    <xf numFmtId="0" fontId="1" fillId="0" borderId="0" xfId="1" applyAlignment="1" applyProtection="1">
      <alignment horizontal="center"/>
      <protection hidden="1"/>
    </xf>
    <xf numFmtId="0" fontId="1" fillId="0" borderId="0" xfId="1" applyProtection="1">
      <protection hidden="1"/>
    </xf>
    <xf numFmtId="0" fontId="1" fillId="2" borderId="0" xfId="1" applyFill="1" applyProtection="1">
      <protection hidden="1"/>
    </xf>
    <xf numFmtId="0" fontId="1" fillId="0" borderId="0" xfId="1" applyAlignment="1" applyProtection="1">
      <alignment horizontal="center" wrapText="1"/>
      <protection hidden="1"/>
    </xf>
    <xf numFmtId="164" fontId="1" fillId="0" borderId="0" xfId="1" applyNumberFormat="1" applyAlignment="1" applyProtection="1">
      <alignment horizontal="center"/>
      <protection hidden="1"/>
    </xf>
    <xf numFmtId="0" fontId="1" fillId="0" borderId="0" xfId="1" applyAlignment="1" applyProtection="1">
      <alignment horizontal="center" vertical="center"/>
      <protection hidden="1"/>
    </xf>
    <xf numFmtId="0" fontId="2" fillId="0" borderId="0" xfId="1" applyFont="1" applyAlignment="1" applyProtection="1">
      <alignment vertical="center"/>
      <protection hidden="1"/>
    </xf>
    <xf numFmtId="164" fontId="2" fillId="0" borderId="0" xfId="1" applyNumberFormat="1" applyFont="1" applyAlignment="1" applyProtection="1">
      <alignment vertical="center"/>
      <protection hidden="1"/>
    </xf>
    <xf numFmtId="0" fontId="3" fillId="0" borderId="0" xfId="1" applyFont="1" applyAlignment="1" applyProtection="1">
      <alignment vertical="center"/>
      <protection hidden="1"/>
    </xf>
    <xf numFmtId="0" fontId="1" fillId="0" borderId="0" xfId="1" applyAlignment="1" applyProtection="1">
      <alignment vertical="center"/>
      <protection hidden="1"/>
    </xf>
    <xf numFmtId="0" fontId="4" fillId="0" borderId="1" xfId="1" applyFont="1" applyBorder="1" applyAlignment="1" applyProtection="1">
      <alignment horizontal="right" vertical="center"/>
      <protection hidden="1"/>
    </xf>
    <xf numFmtId="165" fontId="4" fillId="0" borderId="2" xfId="1" applyNumberFormat="1" applyFont="1" applyBorder="1" applyAlignment="1" applyProtection="1">
      <alignment horizontal="left" vertical="center"/>
      <protection hidden="1"/>
    </xf>
    <xf numFmtId="0" fontId="4" fillId="0" borderId="3" xfId="1" applyFont="1" applyBorder="1" applyAlignment="1" applyProtection="1">
      <alignment horizontal="right" vertical="center"/>
      <protection hidden="1"/>
    </xf>
    <xf numFmtId="165" fontId="4" fillId="0" borderId="4" xfId="1" applyNumberFormat="1" applyFont="1" applyBorder="1" applyAlignment="1" applyProtection="1">
      <alignment horizontal="left" vertical="center"/>
      <protection hidden="1"/>
    </xf>
    <xf numFmtId="0" fontId="4" fillId="0" borderId="4" xfId="1" applyFont="1" applyBorder="1" applyAlignment="1" applyProtection="1">
      <alignment horizontal="left" vertical="center"/>
      <protection hidden="1"/>
    </xf>
    <xf numFmtId="0" fontId="4" fillId="0" borderId="5" xfId="1" applyFont="1" applyBorder="1" applyAlignment="1" applyProtection="1">
      <alignment horizontal="right" vertical="center"/>
      <protection hidden="1"/>
    </xf>
    <xf numFmtId="165" fontId="4" fillId="0" borderId="6" xfId="1" applyNumberFormat="1" applyFont="1" applyBorder="1" applyAlignment="1" applyProtection="1">
      <alignment horizontal="left" vertical="center"/>
      <protection hidden="1"/>
    </xf>
    <xf numFmtId="0" fontId="4" fillId="0" borderId="0" xfId="1" applyFont="1" applyAlignment="1" applyProtection="1">
      <alignment horizontal="right"/>
      <protection hidden="1"/>
    </xf>
    <xf numFmtId="0" fontId="4" fillId="0" borderId="0" xfId="1" applyFont="1" applyAlignment="1" applyProtection="1">
      <alignment horizontal="center"/>
      <protection hidden="1"/>
    </xf>
    <xf numFmtId="0" fontId="6" fillId="4" borderId="7" xfId="1" applyFont="1" applyFill="1" applyBorder="1" applyAlignment="1" applyProtection="1">
      <alignment horizontal="center" vertical="center"/>
      <protection hidden="1"/>
    </xf>
    <xf numFmtId="0" fontId="4" fillId="4" borderId="7" xfId="1" applyFont="1" applyFill="1" applyBorder="1" applyAlignment="1" applyProtection="1">
      <alignment horizontal="center"/>
      <protection hidden="1"/>
    </xf>
    <xf numFmtId="0" fontId="7" fillId="4" borderId="7" xfId="1" applyFont="1" applyFill="1" applyBorder="1" applyAlignment="1" applyProtection="1">
      <alignment horizontal="center" vertical="center"/>
      <protection locked="0" hidden="1"/>
    </xf>
    <xf numFmtId="0" fontId="8" fillId="0" borderId="0" xfId="1" applyFont="1" applyProtection="1">
      <protection hidden="1"/>
    </xf>
    <xf numFmtId="0" fontId="4" fillId="0" borderId="0" xfId="1" applyFont="1" applyProtection="1">
      <protection hidden="1"/>
    </xf>
    <xf numFmtId="164" fontId="4" fillId="0" borderId="0" xfId="1" applyNumberFormat="1" applyFont="1" applyProtection="1">
      <protection hidden="1"/>
    </xf>
    <xf numFmtId="0" fontId="8" fillId="5" borderId="0" xfId="1" applyFont="1" applyFill="1" applyProtection="1">
      <protection hidden="1"/>
    </xf>
    <xf numFmtId="0" fontId="9" fillId="0" borderId="0" xfId="1" applyFont="1" applyProtection="1">
      <protection hidden="1"/>
    </xf>
    <xf numFmtId="0" fontId="7" fillId="0" borderId="0" xfId="1" applyFont="1" applyAlignment="1" applyProtection="1">
      <alignment horizontal="center" vertical="center"/>
      <protection locked="0" hidden="1"/>
    </xf>
    <xf numFmtId="0" fontId="2" fillId="0" borderId="9" xfId="1" applyFont="1" applyBorder="1" applyAlignment="1" applyProtection="1">
      <alignment horizontal="left" vertical="center"/>
      <protection hidden="1"/>
    </xf>
    <xf numFmtId="164" fontId="2" fillId="0" borderId="0" xfId="1" applyNumberFormat="1" applyFont="1" applyAlignment="1" applyProtection="1">
      <alignment horizontal="left" vertical="center"/>
      <protection hidden="1"/>
    </xf>
    <xf numFmtId="0" fontId="2" fillId="0" borderId="0" xfId="1" applyFont="1" applyAlignment="1" applyProtection="1">
      <alignment horizontal="left" vertical="center"/>
      <protection hidden="1"/>
    </xf>
    <xf numFmtId="164" fontId="4" fillId="0" borderId="0" xfId="1" applyNumberFormat="1" applyFont="1" applyAlignment="1" applyProtection="1">
      <alignment horizontal="center"/>
      <protection hidden="1"/>
    </xf>
    <xf numFmtId="164" fontId="1" fillId="0" borderId="0" xfId="1" applyNumberFormat="1" applyAlignment="1" applyProtection="1">
      <alignment horizontal="center" vertical="center"/>
      <protection hidden="1"/>
    </xf>
    <xf numFmtId="0" fontId="12" fillId="0" borderId="0" xfId="1" applyFont="1" applyAlignment="1" applyProtection="1">
      <alignment horizontal="center"/>
      <protection hidden="1"/>
    </xf>
    <xf numFmtId="0" fontId="12" fillId="0" borderId="7" xfId="1" applyFont="1" applyBorder="1" applyAlignment="1" applyProtection="1">
      <alignment horizontal="center" vertical="center"/>
      <protection hidden="1"/>
    </xf>
    <xf numFmtId="0" fontId="12" fillId="2" borderId="7" xfId="1" applyFont="1" applyFill="1" applyBorder="1" applyAlignment="1" applyProtection="1">
      <alignment horizontal="center" vertical="center"/>
      <protection hidden="1"/>
    </xf>
    <xf numFmtId="2" fontId="12" fillId="0" borderId="7" xfId="1" applyNumberFormat="1" applyFont="1" applyBorder="1" applyAlignment="1" applyProtection="1">
      <alignment horizontal="center" vertical="center"/>
      <protection hidden="1"/>
    </xf>
    <xf numFmtId="0" fontId="12" fillId="0" borderId="7" xfId="1" applyFont="1" applyBorder="1" applyAlignment="1" applyProtection="1">
      <alignment horizontal="center" vertical="center" wrapText="1"/>
      <protection hidden="1"/>
    </xf>
    <xf numFmtId="164" fontId="12" fillId="0" borderId="7" xfId="1" applyNumberFormat="1" applyFont="1" applyBorder="1" applyAlignment="1" applyProtection="1">
      <alignment horizontal="center" vertical="center" wrapText="1"/>
      <protection hidden="1"/>
    </xf>
    <xf numFmtId="0" fontId="12" fillId="0" borderId="0" xfId="1" applyFont="1" applyProtection="1">
      <protection hidden="1"/>
    </xf>
    <xf numFmtId="0" fontId="7" fillId="8" borderId="7" xfId="1" applyFont="1" applyFill="1" applyBorder="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9" borderId="7" xfId="1" applyFont="1" applyFill="1" applyBorder="1" applyAlignment="1" applyProtection="1">
      <alignment horizontal="center" vertical="center" wrapText="1"/>
      <protection hidden="1"/>
    </xf>
    <xf numFmtId="0" fontId="11" fillId="0" borderId="0" xfId="1" applyFont="1" applyProtection="1">
      <protection hidden="1"/>
    </xf>
    <xf numFmtId="0" fontId="11" fillId="10" borderId="0" xfId="1" applyFont="1" applyFill="1" applyAlignment="1" applyProtection="1">
      <alignment horizontal="center"/>
      <protection hidden="1"/>
    </xf>
    <xf numFmtId="0" fontId="3" fillId="11" borderId="7" xfId="1" applyFont="1" applyFill="1" applyBorder="1" applyAlignment="1" applyProtection="1">
      <alignment horizontal="center" vertical="center"/>
      <protection hidden="1"/>
    </xf>
    <xf numFmtId="0" fontId="11" fillId="11" borderId="7" xfId="1" applyFont="1" applyFill="1" applyBorder="1" applyAlignment="1" applyProtection="1">
      <alignment horizontal="center" vertical="center"/>
      <protection hidden="1"/>
    </xf>
    <xf numFmtId="0" fontId="11" fillId="2" borderId="7" xfId="1" applyFont="1" applyFill="1" applyBorder="1" applyAlignment="1" applyProtection="1">
      <alignment horizontal="center" vertical="center"/>
      <protection hidden="1"/>
    </xf>
    <xf numFmtId="2" fontId="11" fillId="11" borderId="7" xfId="1" applyNumberFormat="1" applyFont="1" applyFill="1" applyBorder="1" applyAlignment="1" applyProtection="1">
      <alignment horizontal="center" vertical="center"/>
      <protection hidden="1"/>
    </xf>
    <xf numFmtId="0" fontId="11" fillId="0" borderId="7" xfId="1" applyFont="1" applyBorder="1" applyAlignment="1" applyProtection="1">
      <alignment horizontal="center" wrapText="1"/>
      <protection hidden="1"/>
    </xf>
    <xf numFmtId="0" fontId="11" fillId="0" borderId="7" xfId="1" applyFont="1" applyBorder="1" applyAlignment="1" applyProtection="1">
      <alignment horizontal="center"/>
      <protection hidden="1"/>
    </xf>
    <xf numFmtId="164" fontId="11" fillId="0" borderId="7" xfId="1" applyNumberFormat="1" applyFont="1" applyBorder="1" applyAlignment="1" applyProtection="1">
      <alignment horizontal="center"/>
      <protection hidden="1"/>
    </xf>
    <xf numFmtId="0" fontId="7" fillId="8" borderId="7" xfId="1" applyFont="1" applyFill="1" applyBorder="1" applyAlignment="1" applyProtection="1">
      <alignment horizontal="center" vertical="center"/>
      <protection hidden="1"/>
    </xf>
    <xf numFmtId="0" fontId="7" fillId="2" borderId="7" xfId="1" applyFont="1" applyFill="1" applyBorder="1" applyAlignment="1" applyProtection="1">
      <alignment horizontal="center" vertical="center"/>
      <protection hidden="1"/>
    </xf>
    <xf numFmtId="2" fontId="7" fillId="2" borderId="7" xfId="1" applyNumberFormat="1" applyFont="1" applyFill="1" applyBorder="1" applyAlignment="1" applyProtection="1">
      <alignment horizontal="center" vertical="center"/>
      <protection hidden="1"/>
    </xf>
    <xf numFmtId="1" fontId="7" fillId="2" borderId="7" xfId="1" applyNumberFormat="1" applyFont="1" applyFill="1" applyBorder="1" applyAlignment="1" applyProtection="1">
      <alignment horizontal="center" vertical="center"/>
      <protection hidden="1"/>
    </xf>
    <xf numFmtId="1" fontId="7" fillId="9" borderId="7" xfId="1" applyNumberFormat="1" applyFont="1" applyFill="1" applyBorder="1" applyAlignment="1" applyProtection="1">
      <alignment horizontal="center" vertical="center"/>
      <protection hidden="1"/>
    </xf>
    <xf numFmtId="0" fontId="7" fillId="9" borderId="7" xfId="1" applyFont="1" applyFill="1" applyBorder="1" applyAlignment="1" applyProtection="1">
      <alignment horizontal="center" vertical="center"/>
      <protection hidden="1"/>
    </xf>
    <xf numFmtId="0" fontId="13" fillId="9" borderId="7" xfId="1" applyFont="1" applyFill="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3" fillId="0" borderId="7" xfId="1" applyFont="1" applyBorder="1" applyAlignment="1" applyProtection="1">
      <alignment horizontal="center" vertical="center"/>
      <protection hidden="1"/>
    </xf>
    <xf numFmtId="0" fontId="3" fillId="12" borderId="7" xfId="1" applyFont="1" applyFill="1" applyBorder="1" applyAlignment="1" applyProtection="1">
      <alignment horizontal="center" vertical="center"/>
      <protection locked="0"/>
    </xf>
    <xf numFmtId="164" fontId="3" fillId="0" borderId="7" xfId="1" applyNumberFormat="1" applyFont="1" applyBorder="1" applyAlignment="1" applyProtection="1">
      <alignment horizontal="center" vertical="center"/>
      <protection hidden="1"/>
    </xf>
    <xf numFmtId="0" fontId="3" fillId="0" borderId="7" xfId="1" applyFont="1" applyBorder="1" applyAlignment="1" applyProtection="1">
      <alignment horizontal="center" wrapText="1"/>
      <protection hidden="1"/>
    </xf>
    <xf numFmtId="0" fontId="3" fillId="0" borderId="7" xfId="1" applyFont="1" applyBorder="1" applyAlignment="1" applyProtection="1">
      <alignment horizontal="center"/>
      <protection hidden="1"/>
    </xf>
    <xf numFmtId="164" fontId="12" fillId="0" borderId="0" xfId="1" applyNumberFormat="1" applyFont="1" applyProtection="1">
      <protection hidden="1"/>
    </xf>
    <xf numFmtId="0" fontId="11"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164" fontId="11" fillId="0" borderId="0" xfId="1" applyNumberFormat="1" applyFont="1" applyAlignment="1" applyProtection="1">
      <alignment horizontal="center" vertical="center"/>
      <protection hidden="1"/>
    </xf>
    <xf numFmtId="0" fontId="15" fillId="4" borderId="7" xfId="1" applyFont="1" applyFill="1" applyBorder="1" applyAlignment="1" applyProtection="1">
      <alignment horizontal="center" vertical="center"/>
      <protection hidden="1"/>
    </xf>
    <xf numFmtId="0" fontId="16" fillId="0" borderId="7" xfId="1" applyFont="1" applyBorder="1" applyAlignment="1" applyProtection="1">
      <alignment horizontal="center" vertical="center"/>
      <protection hidden="1"/>
    </xf>
    <xf numFmtId="164" fontId="16" fillId="0" borderId="7" xfId="1" applyNumberFormat="1" applyFont="1" applyBorder="1" applyAlignment="1" applyProtection="1">
      <alignment horizontal="center" vertical="center"/>
      <protection hidden="1"/>
    </xf>
    <xf numFmtId="0" fontId="11" fillId="0" borderId="7" xfId="1" applyFont="1" applyBorder="1" applyAlignment="1" applyProtection="1">
      <alignment horizontal="center" vertical="center"/>
      <protection hidden="1"/>
    </xf>
    <xf numFmtId="0" fontId="11" fillId="2" borderId="0" xfId="1" applyFont="1" applyFill="1" applyAlignment="1" applyProtection="1">
      <alignment horizontal="center" vertical="center"/>
      <protection hidden="1"/>
    </xf>
    <xf numFmtId="0" fontId="17" fillId="0" borderId="0" xfId="1" applyFont="1" applyAlignment="1" applyProtection="1">
      <alignment horizontal="center" vertical="center" wrapText="1"/>
      <protection hidden="1"/>
    </xf>
    <xf numFmtId="0" fontId="1" fillId="0" borderId="0" xfId="1"/>
    <xf numFmtId="0" fontId="11" fillId="0" borderId="0" xfId="1" applyFont="1" applyAlignment="1" applyProtection="1">
      <alignment horizontal="left" vertical="center"/>
      <protection hidden="1"/>
    </xf>
    <xf numFmtId="0" fontId="11" fillId="0" borderId="7" xfId="1" applyFont="1" applyBorder="1" applyProtection="1">
      <protection hidden="1"/>
    </xf>
    <xf numFmtId="164" fontId="1" fillId="0" borderId="7" xfId="1" applyNumberFormat="1" applyBorder="1" applyAlignment="1" applyProtection="1">
      <alignment horizontal="center" vertical="center"/>
      <protection hidden="1"/>
    </xf>
    <xf numFmtId="0" fontId="11" fillId="0" borderId="0" xfId="1" applyFont="1" applyAlignment="1" applyProtection="1">
      <alignment horizontal="center" vertical="center" wrapText="1"/>
      <protection hidden="1"/>
    </xf>
    <xf numFmtId="164" fontId="11" fillId="0" borderId="0" xfId="1" applyNumberFormat="1" applyFont="1" applyAlignment="1" applyProtection="1">
      <alignment horizontal="center" vertical="center" wrapText="1"/>
      <protection hidden="1"/>
    </xf>
    <xf numFmtId="0" fontId="20" fillId="0" borderId="0" xfId="1" applyFont="1" applyAlignment="1" applyProtection="1">
      <alignment horizontal="center" vertical="center"/>
      <protection hidden="1"/>
    </xf>
    <xf numFmtId="0" fontId="12" fillId="0" borderId="0" xfId="1" applyFont="1" applyAlignment="1" applyProtection="1">
      <alignment horizontal="center" wrapText="1"/>
      <protection hidden="1"/>
    </xf>
    <xf numFmtId="164" fontId="12" fillId="0" borderId="0" xfId="1" applyNumberFormat="1" applyFont="1" applyAlignment="1" applyProtection="1">
      <alignment horizontal="center"/>
      <protection hidden="1"/>
    </xf>
    <xf numFmtId="0" fontId="12" fillId="0" borderId="0" xfId="1" applyFont="1" applyAlignment="1" applyProtection="1">
      <alignment horizontal="center" vertical="center"/>
      <protection hidden="1"/>
    </xf>
    <xf numFmtId="0" fontId="11" fillId="0" borderId="0" xfId="1" applyFont="1" applyAlignment="1" applyProtection="1">
      <alignment horizontal="left" vertical="top"/>
      <protection hidden="1"/>
    </xf>
    <xf numFmtId="0" fontId="11" fillId="0" borderId="0" xfId="1" applyFont="1" applyAlignment="1" applyProtection="1">
      <alignment horizontal="left" vertical="top" wrapText="1"/>
      <protection hidden="1"/>
    </xf>
    <xf numFmtId="0" fontId="12" fillId="0" borderId="0" xfId="1" applyFont="1" applyAlignment="1" applyProtection="1">
      <alignment horizontal="left" vertical="top"/>
      <protection hidden="1"/>
    </xf>
    <xf numFmtId="0" fontId="1" fillId="0" borderId="0" xfId="1" applyAlignment="1" applyProtection="1">
      <alignment horizontal="left" vertical="top"/>
      <protection hidden="1"/>
    </xf>
    <xf numFmtId="0" fontId="13" fillId="0" borderId="0" xfId="1" applyFont="1" applyAlignment="1" applyProtection="1">
      <alignment horizontal="center"/>
      <protection hidden="1"/>
    </xf>
    <xf numFmtId="0" fontId="13" fillId="0" borderId="0" xfId="1" applyFont="1" applyProtection="1">
      <protection hidden="1"/>
    </xf>
    <xf numFmtId="0" fontId="13" fillId="2" borderId="0" xfId="1" applyFont="1" applyFill="1" applyProtection="1">
      <protection hidden="1"/>
    </xf>
    <xf numFmtId="0" fontId="13" fillId="0" borderId="0" xfId="1" applyFont="1" applyAlignment="1" applyProtection="1">
      <alignment horizontal="center" wrapText="1"/>
      <protection hidden="1"/>
    </xf>
    <xf numFmtId="164" fontId="13" fillId="0" borderId="0" xfId="1" applyNumberFormat="1" applyFont="1" applyAlignment="1" applyProtection="1">
      <alignment horizontal="center"/>
      <protection hidden="1"/>
    </xf>
    <xf numFmtId="0" fontId="13" fillId="0" borderId="0" xfId="1" applyFont="1" applyAlignment="1" applyProtection="1">
      <alignment horizontal="center" vertical="center"/>
      <protection hidden="1"/>
    </xf>
    <xf numFmtId="0" fontId="13" fillId="0" borderId="0" xfId="1" applyFont="1" applyAlignment="1" applyProtection="1">
      <alignment horizontal="left"/>
      <protection hidden="1"/>
    </xf>
    <xf numFmtId="0" fontId="13" fillId="0" borderId="0" xfId="1" applyFont="1" applyAlignment="1" applyProtection="1">
      <alignment horizontal="left" vertical="center"/>
      <protection hidden="1"/>
    </xf>
    <xf numFmtId="0" fontId="21" fillId="4" borderId="0" xfId="1" applyFont="1" applyFill="1" applyAlignment="1" applyProtection="1">
      <alignment horizontal="center" vertical="center"/>
      <protection hidden="1"/>
    </xf>
    <xf numFmtId="0" fontId="13"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0" fontId="11" fillId="0" borderId="0" xfId="1" applyFont="1" applyAlignment="1" applyProtection="1">
      <alignment horizontal="left" vertical="top" wrapText="1"/>
      <protection hidden="1"/>
    </xf>
    <xf numFmtId="0" fontId="13" fillId="0" borderId="0" xfId="1" applyFont="1" applyAlignment="1" applyProtection="1">
      <alignment horizontal="center" textRotation="90"/>
      <protection hidden="1"/>
    </xf>
    <xf numFmtId="0" fontId="11" fillId="7" borderId="8" xfId="1" applyFont="1" applyFill="1" applyBorder="1" applyAlignment="1" applyProtection="1">
      <alignment horizontal="center" vertical="center"/>
      <protection hidden="1"/>
    </xf>
    <xf numFmtId="0" fontId="11" fillId="7" borderId="9" xfId="1" applyFont="1" applyFill="1" applyBorder="1" applyAlignment="1" applyProtection="1">
      <alignment horizontal="center" vertical="center"/>
      <protection hidden="1"/>
    </xf>
    <xf numFmtId="0" fontId="11" fillId="7" borderId="10" xfId="1" applyFont="1" applyFill="1" applyBorder="1" applyAlignment="1" applyProtection="1">
      <alignment horizontal="center" vertical="center"/>
      <protection hidden="1"/>
    </xf>
    <xf numFmtId="0" fontId="3" fillId="4" borderId="11" xfId="1" applyFont="1" applyFill="1" applyBorder="1" applyAlignment="1" applyProtection="1">
      <alignment horizontal="center" vertical="center"/>
      <protection hidden="1"/>
    </xf>
    <xf numFmtId="0" fontId="3" fillId="4" borderId="12" xfId="1" applyFont="1" applyFill="1" applyBorder="1" applyAlignment="1" applyProtection="1">
      <alignment horizontal="center" vertical="center"/>
      <protection hidden="1"/>
    </xf>
    <xf numFmtId="0" fontId="3" fillId="4" borderId="13" xfId="1" applyFont="1" applyFill="1" applyBorder="1" applyAlignment="1" applyProtection="1">
      <alignment horizontal="center" vertical="center"/>
      <protection hidden="1"/>
    </xf>
    <xf numFmtId="0" fontId="17" fillId="0" borderId="0" xfId="1" applyFont="1" applyAlignment="1" applyProtection="1">
      <alignment horizontal="center" vertical="center" wrapText="1"/>
      <protection hidden="1"/>
    </xf>
    <xf numFmtId="0" fontId="19" fillId="0" borderId="0" xfId="2" applyFont="1" applyFill="1" applyBorder="1" applyAlignment="1" applyProtection="1">
      <alignment horizontal="center" vertical="center" wrapText="1"/>
      <protection locked="0"/>
    </xf>
    <xf numFmtId="0" fontId="2" fillId="0" borderId="0" xfId="1" applyFont="1" applyAlignment="1" applyProtection="1">
      <alignment horizontal="center" vertical="center" wrapText="1"/>
      <protection hidden="1"/>
    </xf>
    <xf numFmtId="0" fontId="5" fillId="3" borderId="0" xfId="1" applyFont="1" applyFill="1" applyAlignment="1" applyProtection="1">
      <alignment horizontal="center" vertical="center" wrapText="1"/>
      <protection hidden="1"/>
    </xf>
    <xf numFmtId="0" fontId="2" fillId="4" borderId="8" xfId="1" applyFont="1" applyFill="1" applyBorder="1" applyAlignment="1" applyProtection="1">
      <alignment horizontal="center" vertical="center"/>
      <protection hidden="1"/>
    </xf>
    <xf numFmtId="0" fontId="2" fillId="4" borderId="9" xfId="1" applyFont="1" applyFill="1" applyBorder="1" applyAlignment="1" applyProtection="1">
      <alignment horizontal="center" vertical="center"/>
      <protection hidden="1"/>
    </xf>
    <xf numFmtId="0" fontId="2" fillId="4" borderId="10" xfId="1" applyFont="1" applyFill="1" applyBorder="1" applyAlignment="1" applyProtection="1">
      <alignment horizontal="center" vertical="center"/>
      <protection hidden="1"/>
    </xf>
    <xf numFmtId="0" fontId="10" fillId="6" borderId="0" xfId="1" applyFont="1" applyFill="1" applyAlignment="1" applyProtection="1">
      <alignment horizontal="center"/>
      <protection hidden="1"/>
    </xf>
    <xf numFmtId="0" fontId="10" fillId="6" borderId="8" xfId="1" applyFont="1" applyFill="1" applyBorder="1" applyAlignment="1" applyProtection="1">
      <alignment horizontal="center" vertical="center"/>
      <protection hidden="1"/>
    </xf>
    <xf numFmtId="0" fontId="10" fillId="6" borderId="9" xfId="1" applyFont="1" applyFill="1" applyBorder="1" applyAlignment="1" applyProtection="1">
      <alignment horizontal="center" vertical="center"/>
      <protection hidden="1"/>
    </xf>
    <xf numFmtId="0" fontId="10" fillId="6" borderId="10" xfId="1" applyFont="1" applyFill="1" applyBorder="1" applyAlignment="1" applyProtection="1">
      <alignment horizontal="center" vertical="center"/>
      <protection hidden="1"/>
    </xf>
    <xf numFmtId="0" fontId="3" fillId="0" borderId="0" xfId="1" applyFont="1" applyProtection="1">
      <protection hidden="1"/>
    </xf>
    <xf numFmtId="166" fontId="4" fillId="0" borderId="0" xfId="1" applyNumberFormat="1" applyFont="1" applyAlignment="1" applyProtection="1">
      <alignment horizontal="left" vertical="center"/>
      <protection hidden="1"/>
    </xf>
    <xf numFmtId="0" fontId="4" fillId="0" borderId="1" xfId="1" applyFont="1" applyBorder="1" applyAlignment="1" applyProtection="1">
      <alignment horizontal="right"/>
      <protection hidden="1"/>
    </xf>
    <xf numFmtId="166" fontId="4" fillId="0" borderId="2" xfId="1" applyNumberFormat="1" applyFont="1" applyBorder="1" applyAlignment="1" applyProtection="1">
      <alignment horizontal="left" vertical="top"/>
      <protection hidden="1"/>
    </xf>
    <xf numFmtId="0" fontId="4" fillId="0" borderId="3" xfId="1" applyFont="1" applyBorder="1" applyAlignment="1" applyProtection="1">
      <alignment horizontal="right"/>
      <protection hidden="1"/>
    </xf>
    <xf numFmtId="0" fontId="4" fillId="0" borderId="4" xfId="1" applyFont="1" applyBorder="1" applyAlignment="1" applyProtection="1">
      <alignment horizontal="left" vertical="top"/>
      <protection hidden="1"/>
    </xf>
    <xf numFmtId="0" fontId="4" fillId="0" borderId="5" xfId="1" applyFont="1" applyBorder="1" applyAlignment="1" applyProtection="1">
      <alignment horizontal="right"/>
      <protection hidden="1"/>
    </xf>
    <xf numFmtId="0" fontId="4" fillId="0" borderId="6" xfId="1" applyFont="1" applyBorder="1" applyAlignment="1" applyProtection="1">
      <alignment horizontal="left" vertical="top"/>
      <protection hidden="1"/>
    </xf>
    <xf numFmtId="0" fontId="22" fillId="0" borderId="0" xfId="1" applyFont="1" applyProtection="1">
      <protection hidden="1"/>
    </xf>
    <xf numFmtId="0" fontId="4" fillId="4" borderId="7" xfId="1" applyFont="1" applyFill="1" applyBorder="1" applyAlignment="1" applyProtection="1">
      <alignment horizontal="center" vertical="center"/>
      <protection hidden="1"/>
    </xf>
    <xf numFmtId="0" fontId="2" fillId="0" borderId="9" xfId="1" applyFont="1" applyBorder="1" applyAlignment="1" applyProtection="1">
      <alignment vertical="center"/>
      <protection hidden="1"/>
    </xf>
    <xf numFmtId="0" fontId="4" fillId="2" borderId="0" xfId="1" applyFont="1" applyFill="1" applyProtection="1">
      <protection hidden="1"/>
    </xf>
    <xf numFmtId="0" fontId="11" fillId="0" borderId="0" xfId="1" applyFont="1" applyAlignment="1" applyProtection="1">
      <alignment horizontal="center"/>
      <protection hidden="1"/>
    </xf>
    <xf numFmtId="0" fontId="7" fillId="0" borderId="7" xfId="1" applyFont="1" applyBorder="1" applyAlignment="1" applyProtection="1">
      <alignment horizontal="center" vertical="center" wrapText="1"/>
      <protection hidden="1"/>
    </xf>
    <xf numFmtId="0" fontId="3" fillId="10" borderId="0" xfId="1" applyFont="1" applyFill="1" applyAlignment="1" applyProtection="1">
      <alignment horizontal="center"/>
      <protection hidden="1"/>
    </xf>
    <xf numFmtId="0" fontId="3" fillId="0" borderId="7" xfId="1" applyFont="1" applyBorder="1" applyAlignment="1" applyProtection="1">
      <alignment horizontal="center" vertical="center"/>
      <protection locked="0"/>
    </xf>
    <xf numFmtId="0" fontId="3" fillId="2" borderId="7" xfId="1" applyFont="1" applyFill="1" applyBorder="1" applyAlignment="1" applyProtection="1">
      <alignment horizontal="center" vertical="center"/>
      <protection hidden="1"/>
    </xf>
    <xf numFmtId="2" fontId="3" fillId="0" borderId="7" xfId="1" applyNumberFormat="1" applyFont="1" applyBorder="1" applyAlignment="1" applyProtection="1">
      <alignment horizontal="center" vertical="center"/>
      <protection hidden="1"/>
    </xf>
    <xf numFmtId="1" fontId="3" fillId="0" borderId="7" xfId="1" applyNumberFormat="1" applyFont="1" applyBorder="1" applyAlignment="1" applyProtection="1">
      <alignment horizontal="center" vertical="center"/>
      <protection hidden="1"/>
    </xf>
    <xf numFmtId="1" fontId="7" fillId="0" borderId="7" xfId="1" applyNumberFormat="1" applyFont="1" applyBorder="1" applyAlignment="1" applyProtection="1">
      <alignment horizontal="center" vertical="center"/>
      <protection hidden="1"/>
    </xf>
    <xf numFmtId="0" fontId="23" fillId="0" borderId="7" xfId="1" applyFont="1" applyBorder="1" applyAlignment="1" applyProtection="1">
      <alignment horizontal="center" vertical="center"/>
      <protection hidden="1"/>
    </xf>
    <xf numFmtId="0" fontId="24" fillId="0" borderId="7" xfId="1" applyFont="1" applyBorder="1" applyAlignment="1" applyProtection="1">
      <alignment horizontal="center" vertical="center"/>
      <protection hidden="1"/>
    </xf>
    <xf numFmtId="0" fontId="25" fillId="0" borderId="0" xfId="1" applyFont="1" applyAlignment="1" applyProtection="1">
      <alignment horizontal="center" vertical="center"/>
      <protection hidden="1"/>
    </xf>
    <xf numFmtId="0" fontId="7" fillId="0" borderId="14" xfId="1" applyFont="1" applyBorder="1" applyAlignment="1" applyProtection="1">
      <alignment horizontal="center" vertical="center"/>
      <protection hidden="1"/>
    </xf>
    <xf numFmtId="2" fontId="7" fillId="0" borderId="14" xfId="1" applyNumberFormat="1" applyFont="1" applyBorder="1" applyAlignment="1" applyProtection="1">
      <alignment horizontal="center" vertical="center"/>
      <protection hidden="1"/>
    </xf>
    <xf numFmtId="1" fontId="7" fillId="0" borderId="14" xfId="1" applyNumberFormat="1" applyFont="1" applyBorder="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3" fillId="4" borderId="7" xfId="1" applyFont="1" applyFill="1" applyBorder="1" applyAlignment="1" applyProtection="1">
      <alignment horizontal="center" vertical="center"/>
      <protection hidden="1"/>
    </xf>
    <xf numFmtId="0" fontId="11" fillId="0" borderId="14" xfId="1" applyFont="1" applyBorder="1" applyAlignment="1" applyProtection="1">
      <alignment horizontal="center" vertical="center"/>
      <protection hidden="1"/>
    </xf>
    <xf numFmtId="0" fontId="11"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2" fillId="2" borderId="0" xfId="1" applyFont="1" applyFill="1" applyAlignment="1" applyProtection="1">
      <alignment horizontal="center" vertical="center"/>
      <protection hidden="1"/>
    </xf>
    <xf numFmtId="2" fontId="11" fillId="0" borderId="0" xfId="1" applyNumberFormat="1" applyFont="1" applyAlignment="1" applyProtection="1">
      <alignment horizontal="center" vertical="center"/>
      <protection hidden="1"/>
    </xf>
    <xf numFmtId="0" fontId="12" fillId="0" borderId="0" xfId="1" applyFont="1" applyAlignment="1" applyProtection="1">
      <alignment horizontal="center" vertical="center" wrapText="1"/>
      <protection hidden="1"/>
    </xf>
    <xf numFmtId="0" fontId="11" fillId="0" borderId="0" xfId="1" applyFont="1" applyAlignment="1" applyProtection="1">
      <alignment horizontal="center" wrapText="1"/>
      <protection hidden="1"/>
    </xf>
    <xf numFmtId="0" fontId="20" fillId="0" borderId="0" xfId="1" applyFont="1" applyAlignment="1" applyProtection="1">
      <alignment horizontal="center" vertical="center" wrapText="1"/>
      <protection hidden="1"/>
    </xf>
    <xf numFmtId="0" fontId="26" fillId="0" borderId="0" xfId="1" applyFont="1" applyAlignment="1" applyProtection="1">
      <alignment horizontal="center" vertical="center" wrapText="1"/>
      <protection hidden="1"/>
    </xf>
    <xf numFmtId="0" fontId="11" fillId="2" borderId="0" xfId="1" applyFont="1" applyFill="1" applyAlignment="1" applyProtection="1">
      <alignment horizontal="center" vertical="center" wrapText="1"/>
      <protection hidden="1"/>
    </xf>
    <xf numFmtId="0" fontId="20" fillId="0" borderId="0" xfId="1" applyFont="1" applyAlignment="1" applyProtection="1">
      <alignment vertical="center" wrapText="1"/>
      <protection hidden="1"/>
    </xf>
    <xf numFmtId="0" fontId="26" fillId="0" borderId="0" xfId="1" applyFont="1" applyAlignment="1" applyProtection="1">
      <alignment horizontal="center" vertical="center"/>
      <protection hidden="1"/>
    </xf>
    <xf numFmtId="0" fontId="26" fillId="0" borderId="0" xfId="1" applyFont="1" applyAlignment="1" applyProtection="1">
      <alignment horizontal="left" vertical="center"/>
      <protection hidden="1"/>
    </xf>
    <xf numFmtId="0" fontId="26" fillId="0" borderId="0" xfId="1" applyFont="1" applyProtection="1">
      <protection hidden="1"/>
    </xf>
    <xf numFmtId="0" fontId="12" fillId="2" borderId="0" xfId="1" applyFont="1" applyFill="1" applyProtection="1">
      <protection hidden="1"/>
    </xf>
    <xf numFmtId="0" fontId="26" fillId="0" borderId="0" xfId="1" applyFont="1" applyAlignment="1" applyProtection="1">
      <alignment horizontal="left" vertical="top"/>
      <protection hidden="1"/>
    </xf>
    <xf numFmtId="0" fontId="26" fillId="0" borderId="0" xfId="1" applyFont="1" applyAlignment="1" applyProtection="1">
      <alignment horizontal="left" vertical="top" wrapText="1"/>
      <protection hidden="1"/>
    </xf>
    <xf numFmtId="0" fontId="11" fillId="2" borderId="0" xfId="1" applyFont="1" applyFill="1" applyAlignment="1" applyProtection="1">
      <alignment horizontal="left" vertical="top" wrapText="1"/>
      <protection hidden="1"/>
    </xf>
    <xf numFmtId="0" fontId="11" fillId="0" borderId="0" xfId="1" applyFont="1" applyAlignment="1" applyProtection="1">
      <alignment horizontal="center"/>
      <protection hidden="1"/>
    </xf>
    <xf numFmtId="2" fontId="1" fillId="0" borderId="0" xfId="1" applyNumberFormat="1" applyAlignment="1" applyProtection="1">
      <alignment horizontal="center"/>
      <protection hidden="1"/>
    </xf>
    <xf numFmtId="0" fontId="12" fillId="13" borderId="15" xfId="1" applyFont="1" applyFill="1" applyBorder="1" applyAlignment="1" applyProtection="1">
      <alignment horizontal="center" vertical="center" wrapText="1"/>
      <protection hidden="1"/>
    </xf>
    <xf numFmtId="0" fontId="12" fillId="13" borderId="16" xfId="1" applyFont="1" applyFill="1" applyBorder="1" applyAlignment="1" applyProtection="1">
      <alignment horizontal="center" vertical="center" wrapText="1"/>
      <protection hidden="1"/>
    </xf>
    <xf numFmtId="2" fontId="12" fillId="13" borderId="16" xfId="1" applyNumberFormat="1" applyFont="1" applyFill="1" applyBorder="1" applyAlignment="1" applyProtection="1">
      <alignment horizontal="center" vertical="center" wrapText="1"/>
      <protection hidden="1"/>
    </xf>
    <xf numFmtId="0" fontId="28" fillId="14" borderId="16" xfId="3" applyFont="1" applyFill="1" applyBorder="1" applyAlignment="1">
      <alignment horizontal="center" vertical="center" wrapText="1"/>
    </xf>
    <xf numFmtId="0" fontId="28" fillId="14" borderId="17" xfId="3" applyFont="1" applyFill="1" applyBorder="1" applyAlignment="1">
      <alignment horizontal="center" vertical="center" wrapText="1"/>
    </xf>
    <xf numFmtId="2" fontId="28" fillId="14" borderId="17" xfId="3" applyNumberFormat="1" applyFont="1" applyFill="1" applyBorder="1" applyAlignment="1">
      <alignment horizontal="center" vertical="center" wrapText="1"/>
    </xf>
    <xf numFmtId="0" fontId="28" fillId="15" borderId="17" xfId="3" applyFont="1" applyFill="1" applyBorder="1" applyAlignment="1">
      <alignment horizontal="center" vertical="center" wrapText="1"/>
    </xf>
    <xf numFmtId="2" fontId="28" fillId="15" borderId="17" xfId="3" applyNumberFormat="1" applyFont="1" applyFill="1" applyBorder="1" applyAlignment="1">
      <alignment horizontal="center" vertical="center" wrapText="1"/>
    </xf>
    <xf numFmtId="0" fontId="28" fillId="16" borderId="17" xfId="3" applyFont="1" applyFill="1" applyBorder="1" applyAlignment="1">
      <alignment horizontal="center" vertical="center" wrapText="1"/>
    </xf>
    <xf numFmtId="2" fontId="29" fillId="17" borderId="17" xfId="3" applyNumberFormat="1" applyFont="1" applyFill="1" applyBorder="1" applyAlignment="1">
      <alignment horizontal="center" vertical="center" wrapText="1"/>
    </xf>
    <xf numFmtId="2" fontId="29" fillId="17" borderId="18" xfId="3" applyNumberFormat="1" applyFont="1" applyFill="1" applyBorder="1" applyAlignment="1">
      <alignment horizontal="center" vertical="center" wrapText="1"/>
    </xf>
    <xf numFmtId="0" fontId="12" fillId="0" borderId="0" xfId="1" applyFont="1" applyAlignment="1" applyProtection="1">
      <alignment wrapText="1"/>
      <protection hidden="1"/>
    </xf>
    <xf numFmtId="0" fontId="1" fillId="0" borderId="19" xfId="1" applyBorder="1" applyAlignment="1" applyProtection="1">
      <alignment horizontal="center"/>
      <protection hidden="1"/>
    </xf>
    <xf numFmtId="0" fontId="1" fillId="0" borderId="7" xfId="1" applyBorder="1"/>
    <xf numFmtId="0" fontId="30" fillId="0" borderId="7" xfId="3" applyFont="1" applyBorder="1" applyAlignment="1">
      <alignment horizontal="center"/>
    </xf>
    <xf numFmtId="0" fontId="27" fillId="0" borderId="7" xfId="3" applyBorder="1" applyAlignment="1">
      <alignment horizontal="center"/>
    </xf>
    <xf numFmtId="2" fontId="27" fillId="0" borderId="7" xfId="3" applyNumberFormat="1" applyBorder="1" applyAlignment="1">
      <alignment horizontal="center"/>
    </xf>
    <xf numFmtId="0" fontId="27" fillId="5" borderId="7" xfId="3" applyFill="1" applyBorder="1" applyAlignment="1" applyProtection="1">
      <alignment horizontal="center" vertical="center"/>
      <protection hidden="1"/>
    </xf>
    <xf numFmtId="164" fontId="27" fillId="5" borderId="7" xfId="3" applyNumberFormat="1" applyFill="1" applyBorder="1" applyAlignment="1" applyProtection="1">
      <alignment horizontal="center" vertical="center"/>
      <protection hidden="1"/>
    </xf>
    <xf numFmtId="1" fontId="27" fillId="5" borderId="7" xfId="3" applyNumberFormat="1" applyFill="1" applyBorder="1" applyAlignment="1" applyProtection="1">
      <alignment horizontal="center" vertical="center"/>
      <protection hidden="1"/>
    </xf>
    <xf numFmtId="2" fontId="31" fillId="0" borderId="20" xfId="3" applyNumberFormat="1" applyFont="1" applyBorder="1" applyAlignment="1">
      <alignment horizontal="center" wrapText="1"/>
    </xf>
    <xf numFmtId="2" fontId="27" fillId="5" borderId="7" xfId="3" applyNumberFormat="1" applyFill="1" applyBorder="1" applyAlignment="1" applyProtection="1">
      <alignment horizontal="center" vertical="center"/>
      <protection hidden="1"/>
    </xf>
    <xf numFmtId="2" fontId="31" fillId="0" borderId="20" xfId="3" applyNumberFormat="1" applyFont="1" applyBorder="1" applyAlignment="1">
      <alignment horizontal="center"/>
    </xf>
    <xf numFmtId="0" fontId="31" fillId="5" borderId="7" xfId="3" applyFont="1" applyFill="1" applyBorder="1" applyAlignment="1">
      <alignment horizontal="center"/>
    </xf>
    <xf numFmtId="2" fontId="31" fillId="5" borderId="7" xfId="3" applyNumberFormat="1" applyFont="1" applyFill="1" applyBorder="1" applyAlignment="1">
      <alignment horizontal="center"/>
    </xf>
    <xf numFmtId="2" fontId="31" fillId="0" borderId="7" xfId="3" applyNumberFormat="1" applyFont="1" applyBorder="1" applyAlignment="1">
      <alignment horizontal="center"/>
    </xf>
    <xf numFmtId="1" fontId="32" fillId="0" borderId="21" xfId="3" applyNumberFormat="1" applyFont="1" applyBorder="1" applyAlignment="1">
      <alignment horizontal="center"/>
    </xf>
    <xf numFmtId="49" fontId="31" fillId="0" borderId="20" xfId="3" applyNumberFormat="1" applyFont="1" applyBorder="1" applyAlignment="1">
      <alignment horizontal="center"/>
    </xf>
    <xf numFmtId="0" fontId="1" fillId="0" borderId="7" xfId="1" applyBorder="1" applyAlignment="1">
      <alignment horizontal="left"/>
    </xf>
    <xf numFmtId="0" fontId="27" fillId="5" borderId="22" xfId="3" applyFill="1" applyBorder="1" applyAlignment="1" applyProtection="1">
      <alignment horizontal="center" vertical="center"/>
      <protection hidden="1"/>
    </xf>
    <xf numFmtId="2" fontId="27" fillId="5" borderId="22" xfId="3" applyNumberFormat="1" applyFill="1" applyBorder="1" applyAlignment="1" applyProtection="1">
      <alignment horizontal="center" vertical="center"/>
      <protection hidden="1"/>
    </xf>
    <xf numFmtId="1" fontId="27" fillId="5" borderId="22" xfId="3" applyNumberFormat="1" applyFill="1" applyBorder="1" applyAlignment="1" applyProtection="1">
      <alignment horizontal="center" vertical="center"/>
      <protection hidden="1"/>
    </xf>
    <xf numFmtId="0" fontId="31" fillId="0" borderId="7" xfId="3" applyFont="1" applyBorder="1" applyAlignment="1">
      <alignment horizontal="center"/>
    </xf>
    <xf numFmtId="0" fontId="31" fillId="5" borderId="7" xfId="3" applyFont="1" applyFill="1" applyBorder="1" applyAlignment="1" applyProtection="1">
      <alignment horizontal="center" vertical="center"/>
      <protection locked="0"/>
    </xf>
    <xf numFmtId="2" fontId="31" fillId="5" borderId="7" xfId="3" applyNumberFormat="1" applyFont="1" applyFill="1" applyBorder="1" applyAlignment="1" applyProtection="1">
      <alignment horizontal="center" vertical="center"/>
      <protection locked="0"/>
    </xf>
    <xf numFmtId="0" fontId="27" fillId="18" borderId="20" xfId="3" applyFill="1" applyBorder="1" applyAlignment="1" applyProtection="1">
      <alignment horizontal="center" vertical="center"/>
      <protection hidden="1"/>
    </xf>
    <xf numFmtId="2" fontId="27" fillId="18" borderId="20" xfId="3" applyNumberFormat="1" applyFill="1" applyBorder="1" applyAlignment="1" applyProtection="1">
      <alignment horizontal="center" vertical="center"/>
      <protection hidden="1"/>
    </xf>
    <xf numFmtId="1" fontId="27" fillId="18" borderId="20" xfId="3" applyNumberFormat="1" applyFill="1" applyBorder="1" applyAlignment="1" applyProtection="1">
      <alignment horizontal="center" vertical="center"/>
      <protection hidden="1"/>
    </xf>
    <xf numFmtId="0" fontId="31" fillId="19" borderId="7" xfId="3" applyFont="1" applyFill="1" applyBorder="1" applyAlignment="1" applyProtection="1">
      <alignment horizontal="center" vertical="center"/>
      <protection hidden="1"/>
    </xf>
    <xf numFmtId="164" fontId="31" fillId="19" borderId="7" xfId="3" applyNumberFormat="1" applyFont="1" applyFill="1" applyBorder="1" applyAlignment="1" applyProtection="1">
      <alignment horizontal="center" vertical="center"/>
      <protection hidden="1"/>
    </xf>
    <xf numFmtId="1" fontId="31" fillId="19" borderId="7" xfId="3" applyNumberFormat="1" applyFont="1" applyFill="1" applyBorder="1" applyAlignment="1" applyProtection="1">
      <alignment horizontal="center" vertical="center"/>
      <protection hidden="1"/>
    </xf>
    <xf numFmtId="0" fontId="31" fillId="5" borderId="7" xfId="3" applyFont="1" applyFill="1" applyBorder="1" applyAlignment="1" applyProtection="1">
      <alignment horizontal="center" vertical="center" wrapText="1"/>
      <protection locked="0"/>
    </xf>
    <xf numFmtId="0" fontId="27" fillId="5" borderId="20" xfId="3" applyFill="1" applyBorder="1" applyAlignment="1" applyProtection="1">
      <alignment horizontal="center" vertical="center"/>
      <protection hidden="1"/>
    </xf>
    <xf numFmtId="2" fontId="27" fillId="5" borderId="20" xfId="3" applyNumberFormat="1" applyFill="1" applyBorder="1" applyAlignment="1" applyProtection="1">
      <alignment horizontal="center" vertical="center"/>
      <protection hidden="1"/>
    </xf>
    <xf numFmtId="1" fontId="27" fillId="5" borderId="20" xfId="3" applyNumberFormat="1" applyFill="1" applyBorder="1" applyAlignment="1" applyProtection="1">
      <alignment horizontal="center" vertical="center"/>
      <protection hidden="1"/>
    </xf>
    <xf numFmtId="0" fontId="1" fillId="0" borderId="23" xfId="1" applyBorder="1" applyAlignment="1" applyProtection="1">
      <alignment horizontal="center"/>
      <protection hidden="1"/>
    </xf>
    <xf numFmtId="0" fontId="27" fillId="5" borderId="24" xfId="3" applyFill="1" applyBorder="1" applyAlignment="1" applyProtection="1">
      <alignment horizontal="center" vertical="center"/>
      <protection hidden="1"/>
    </xf>
    <xf numFmtId="2" fontId="27" fillId="5" borderId="24" xfId="3" applyNumberFormat="1" applyFill="1" applyBorder="1" applyAlignment="1" applyProtection="1">
      <alignment horizontal="center" vertical="center"/>
      <protection hidden="1"/>
    </xf>
    <xf numFmtId="1" fontId="27" fillId="5" borderId="24" xfId="3" applyNumberFormat="1" applyFill="1" applyBorder="1" applyAlignment="1" applyProtection="1">
      <alignment horizontal="center" vertical="center"/>
      <protection hidden="1"/>
    </xf>
    <xf numFmtId="0" fontId="27" fillId="5" borderId="23" xfId="3" applyFill="1" applyBorder="1" applyAlignment="1" applyProtection="1">
      <alignment horizontal="center" vertical="center"/>
      <protection hidden="1"/>
    </xf>
    <xf numFmtId="164" fontId="27" fillId="5" borderId="23" xfId="3" applyNumberFormat="1" applyFill="1" applyBorder="1" applyAlignment="1" applyProtection="1">
      <alignment horizontal="center" vertical="center"/>
      <protection hidden="1"/>
    </xf>
    <xf numFmtId="1" fontId="27" fillId="5" borderId="23" xfId="3" applyNumberFormat="1" applyFill="1" applyBorder="1" applyAlignment="1" applyProtection="1">
      <alignment horizontal="center" vertical="center"/>
      <protection hidden="1"/>
    </xf>
    <xf numFmtId="0" fontId="1" fillId="0" borderId="25" xfId="1" applyBorder="1"/>
    <xf numFmtId="0" fontId="1" fillId="0" borderId="7" xfId="1" applyBorder="1" applyAlignment="1" applyProtection="1">
      <alignment horizontal="center" vertical="center" wrapText="1"/>
      <protection hidden="1"/>
    </xf>
    <xf numFmtId="0" fontId="1" fillId="0" borderId="7" xfId="1" applyBorder="1" applyAlignment="1" applyProtection="1">
      <alignment horizontal="center" vertical="center"/>
      <protection hidden="1"/>
    </xf>
    <xf numFmtId="2" fontId="1" fillId="0" borderId="7" xfId="1" applyNumberFormat="1" applyBorder="1" applyAlignment="1" applyProtection="1">
      <alignment horizontal="center"/>
      <protection hidden="1"/>
    </xf>
    <xf numFmtId="2" fontId="1" fillId="0" borderId="7" xfId="1" applyNumberFormat="1" applyBorder="1" applyAlignment="1" applyProtection="1">
      <alignment horizontal="center" vertical="center"/>
      <protection hidden="1"/>
    </xf>
    <xf numFmtId="0" fontId="1" fillId="0" borderId="7" xfId="1" applyBorder="1" applyProtection="1">
      <protection hidden="1"/>
    </xf>
    <xf numFmtId="17" fontId="30" fillId="0" borderId="7" xfId="3" applyNumberFormat="1" applyFont="1" applyBorder="1" applyAlignment="1">
      <alignment horizontal="center"/>
    </xf>
    <xf numFmtId="0" fontId="1" fillId="0" borderId="25" xfId="1" applyBorder="1" applyAlignment="1" applyProtection="1">
      <alignment horizontal="center"/>
      <protection hidden="1"/>
    </xf>
    <xf numFmtId="0" fontId="27" fillId="0" borderId="0" xfId="3"/>
    <xf numFmtId="0" fontId="30" fillId="0" borderId="0" xfId="1" applyFont="1" applyProtection="1">
      <protection hidden="1"/>
    </xf>
    <xf numFmtId="0" fontId="33" fillId="0" borderId="0" xfId="1" applyFont="1" applyAlignment="1" applyProtection="1">
      <alignment horizontal="center" vertical="center"/>
      <protection hidden="1"/>
    </xf>
    <xf numFmtId="0" fontId="33" fillId="0" borderId="26" xfId="1" applyFont="1" applyBorder="1" applyAlignment="1" applyProtection="1">
      <alignment horizontal="center" vertical="center"/>
      <protection hidden="1"/>
    </xf>
    <xf numFmtId="0" fontId="33" fillId="0" borderId="27" xfId="1" applyFont="1" applyBorder="1" applyAlignment="1" applyProtection="1">
      <alignment horizontal="center" vertical="center"/>
      <protection hidden="1"/>
    </xf>
    <xf numFmtId="0" fontId="30" fillId="0" borderId="27" xfId="1" applyFont="1" applyBorder="1" applyAlignment="1" applyProtection="1">
      <alignment horizontal="center" vertical="center"/>
      <protection hidden="1"/>
    </xf>
    <xf numFmtId="0" fontId="33" fillId="0" borderId="27" xfId="1" applyFont="1" applyBorder="1" applyAlignment="1" applyProtection="1">
      <alignment vertical="center"/>
      <protection hidden="1"/>
    </xf>
    <xf numFmtId="0" fontId="33" fillId="0" borderId="27" xfId="1" applyFont="1" applyBorder="1" applyProtection="1">
      <protection hidden="1"/>
    </xf>
    <xf numFmtId="0" fontId="30" fillId="0" borderId="0" xfId="1" applyFont="1" applyAlignment="1" applyProtection="1">
      <alignment horizontal="center" vertical="center"/>
      <protection hidden="1"/>
    </xf>
    <xf numFmtId="0" fontId="30" fillId="0" borderId="0" xfId="1" applyFont="1" applyAlignment="1" applyProtection="1">
      <alignment vertical="center"/>
      <protection hidden="1"/>
    </xf>
    <xf numFmtId="0" fontId="34" fillId="0" borderId="0" xfId="1" applyFont="1" applyAlignment="1" applyProtection="1">
      <alignment horizontal="center" vertical="center"/>
      <protection hidden="1"/>
    </xf>
    <xf numFmtId="16" fontId="33" fillId="0" borderId="0" xfId="1" applyNumberFormat="1" applyFont="1" applyAlignment="1" applyProtection="1">
      <alignment horizontal="center" vertical="center"/>
      <protection hidden="1"/>
    </xf>
  </cellXfs>
  <cellStyles count="4">
    <cellStyle name="Lien hypertexte" xfId="2" builtinId="8"/>
    <cellStyle name="Normal" xfId="0" builtinId="0"/>
    <cellStyle name="Normal 2" xfId="1" xr:uid="{AEA12FA5-6220-4EAA-9F0C-33DCC78FFD51}"/>
    <cellStyle name="Normal 3" xfId="3" xr:uid="{5AF4BD6C-5BF5-4A4A-ACC8-391D1DF1FFDF}"/>
  </cellStyles>
  <dxfs count="59">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color rgb="FF9C0006"/>
      </font>
      <fill>
        <patternFill patternType="solid">
          <fgColor indexed="64"/>
          <bgColor theme="3" tint="0.59999389629810485"/>
        </patternFill>
      </fill>
    </dxf>
    <dxf>
      <font>
        <color theme="0"/>
      </font>
      <fill>
        <patternFill patternType="solid">
          <fgColor indexed="64"/>
          <bgColor rgb="FFFF0000"/>
        </patternFill>
      </fill>
    </dxf>
    <dxf>
      <font>
        <color rgb="FF9C0006"/>
      </font>
      <fill>
        <patternFill patternType="solid">
          <fgColor indexed="64"/>
          <bgColor theme="3" tint="0.59999389629810485"/>
        </patternFill>
      </fill>
    </dxf>
    <dxf>
      <font>
        <color theme="0"/>
      </font>
      <fill>
        <patternFill patternType="solid">
          <fgColor indexed="64"/>
          <bgColor rgb="FFFF0000"/>
        </patternFill>
      </fill>
    </dxf>
    <dxf>
      <font>
        <color rgb="FF9C0006"/>
      </font>
      <fill>
        <patternFill patternType="solid">
          <fgColor indexed="64"/>
          <bgColor theme="3" tint="0.59999389629810485"/>
        </patternFill>
      </fill>
    </dxf>
    <dxf>
      <font>
        <color theme="0"/>
      </font>
      <fill>
        <patternFill patternType="solid">
          <fgColor indexed="64"/>
          <bgColor rgb="FFFF0000"/>
        </patternFill>
      </fill>
    </dxf>
    <dxf>
      <font>
        <color rgb="FF9C0006"/>
      </font>
      <fill>
        <patternFill patternType="solid">
          <fgColor indexed="64"/>
          <bgColor theme="3" tint="0.59999389629810485"/>
        </patternFill>
      </fill>
    </dxf>
    <dxf>
      <font>
        <color theme="0"/>
      </font>
      <fill>
        <patternFill patternType="solid">
          <fgColor indexed="64"/>
          <bgColor rgb="FFFF0000"/>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theme="3" tint="0.59999389629810485"/>
        </patternFill>
      </fill>
    </dxf>
    <dxf>
      <font>
        <color rgb="FF9C0006"/>
      </font>
      <fill>
        <patternFill patternType="solid">
          <fgColor indexed="64"/>
          <bgColor rgb="FFFFFF00"/>
        </patternFill>
      </fill>
    </dxf>
    <dxf>
      <font>
        <b/>
        <i val="0"/>
        <strike val="0"/>
        <color rgb="FF9C0006"/>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color rgb="FF9C0006"/>
      </font>
      <fill>
        <patternFill patternType="solid">
          <fgColor indexed="64"/>
          <bgColor theme="3" tint="0.59999389629810485"/>
        </patternFill>
      </fill>
    </dxf>
    <dxf>
      <font>
        <color rgb="FFFF0000"/>
      </font>
      <fill>
        <patternFill>
          <bgColor rgb="FFFFFF00"/>
        </patternFill>
      </fill>
    </dxf>
    <dxf>
      <font>
        <b/>
        <i val="0"/>
        <strike val="0"/>
        <color rgb="FF9C0006"/>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color rgb="FF9C0006"/>
      </font>
      <fill>
        <patternFill patternType="solid">
          <fgColor indexed="64"/>
          <bgColor theme="3" tint="0.59999389629810485"/>
        </patternFill>
      </fill>
    </dxf>
    <dxf>
      <font>
        <color rgb="FFFF0000"/>
      </font>
      <fill>
        <patternFill>
          <bgColor rgb="FFFFFF00"/>
        </patternFill>
      </fill>
    </dxf>
    <dxf>
      <font>
        <b/>
        <i val="0"/>
        <strike val="0"/>
        <color rgb="FF9C0006"/>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strike val="0"/>
        <color rgb="FFFFFF00"/>
      </font>
      <fill>
        <patternFill patternType="solid">
          <fgColor indexed="64"/>
          <bgColor rgb="FFFF0000"/>
        </patternFill>
      </fill>
    </dxf>
    <dxf>
      <font>
        <color rgb="FF9C0006"/>
      </font>
      <fill>
        <patternFill patternType="solid">
          <fgColor indexed="64"/>
          <bgColor theme="3" tint="0.59999389629810485"/>
        </patternFill>
      </fill>
    </dxf>
    <dxf>
      <font>
        <color rgb="FFFF0000"/>
      </font>
      <fill>
        <patternFill>
          <bgColor rgb="FFFFFF00"/>
        </patternFill>
      </fill>
    </dxf>
    <dxf>
      <font>
        <b/>
        <i val="0"/>
        <strike val="0"/>
        <color rgb="FF9C0006"/>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008000"/>
        </patternFill>
      </fill>
    </dxf>
    <dxf>
      <font>
        <color theme="0"/>
      </font>
      <fill>
        <patternFill patternType="solid">
          <fgColor indexed="64"/>
          <bgColor theme="3"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ESULTATS POULE DE 2'!A1"/></Relationships>
</file>

<file path=xl/drawings/_rels/drawing3.xml.rels><?xml version="1.0" encoding="UTF-8" standalone="yes"?>
<Relationships xmlns="http://schemas.openxmlformats.org/package/2006/relationships"><Relationship Id="rId1" Type="http://schemas.openxmlformats.org/officeDocument/2006/relationships/hyperlink" Target="#'RESULTATS  POULE DE  3'!A1"/></Relationships>
</file>

<file path=xl/drawings/_rels/drawing4.xml.rels><?xml version="1.0" encoding="UTF-8" standalone="yes"?>
<Relationships xmlns="http://schemas.openxmlformats.org/package/2006/relationships"><Relationship Id="rId1" Type="http://schemas.openxmlformats.org/officeDocument/2006/relationships/hyperlink" Target="#'RESULTATS  POULE DE  3'!A1"/></Relationships>
</file>

<file path=xl/drawings/_rels/drawing5.xml.rels><?xml version="1.0" encoding="UTF-8" standalone="yes"?>
<Relationships xmlns="http://schemas.openxmlformats.org/package/2006/relationships"><Relationship Id="rId1" Type="http://schemas.openxmlformats.org/officeDocument/2006/relationships/hyperlink" Target="#'RESULTATS  POULE DE  3'!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D37E3D22-6162-47E9-85D4-73D92F439457}"/>
            </a:ext>
          </a:extLst>
        </xdr:cNvPr>
        <xdr:cNvSpPr txBox="1">
          <a:spLocks noChangeArrowheads="1"/>
        </xdr:cNvSpPr>
      </xdr:nvSpPr>
      <xdr:spPr bwMode="auto">
        <a:xfrm>
          <a:off x="22860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76200</xdr:colOff>
      <xdr:row>38</xdr:row>
      <xdr:rowOff>3175</xdr:rowOff>
    </xdr:from>
    <xdr:ext cx="8679187" cy="1969794"/>
    <xdr:sp macro="" textlink="">
      <xdr:nvSpPr>
        <xdr:cNvPr id="2" name="ZoneTexte 1">
          <a:extLst>
            <a:ext uri="{FF2B5EF4-FFF2-40B4-BE49-F238E27FC236}">
              <a16:creationId xmlns:a16="http://schemas.microsoft.com/office/drawing/2014/main" id="{55732909-A344-44F8-9A35-DDF3F4A3964D}"/>
            </a:ext>
          </a:extLst>
        </xdr:cNvPr>
        <xdr:cNvSpPr txBox="1"/>
      </xdr:nvSpPr>
      <xdr:spPr>
        <a:xfrm>
          <a:off x="701040" y="17399635"/>
          <a:ext cx="8679187" cy="19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600"/>
            </a:lnSpc>
          </a:pPr>
          <a:r>
            <a:rPr lang="fr-FR" sz="2800"/>
            <a:t>SI LA CASE " </a:t>
          </a:r>
          <a:r>
            <a:rPr lang="fr-FR" sz="2800" b="1">
              <a:solidFill>
                <a:srgbClr val="FF0000"/>
              </a:solidFill>
            </a:rPr>
            <a:t>SERIE</a:t>
          </a:r>
          <a:r>
            <a:rPr lang="fr-FR" sz="2800"/>
            <a:t> " EST </a:t>
          </a:r>
          <a:r>
            <a:rPr lang="fr-FR" sz="2800" b="1">
              <a:solidFill>
                <a:srgbClr val="FF0000"/>
              </a:solidFill>
            </a:rPr>
            <a:t>ROUGE</a:t>
          </a:r>
          <a:r>
            <a:rPr lang="fr-FR" sz="2800"/>
            <a:t> C' EST QU' ELLE N' EST PAS ENCORE REMPLIE OU QU' IL Y A UNE ERREUR DE SAISIE : LA SERIE</a:t>
          </a:r>
          <a:r>
            <a:rPr lang="fr-FR" sz="2800" baseline="0"/>
            <a:t> DOIT ETRE </a:t>
          </a:r>
          <a:r>
            <a:rPr lang="fr-FR" sz="2800"/>
            <a:t>PLUS GRANDE OU EGALE A LA  MOYENNE</a:t>
          </a:r>
        </a:p>
      </xdr:txBody>
    </xdr:sp>
    <xdr:clientData/>
  </xdr:oneCellAnchor>
  <xdr:twoCellAnchor>
    <xdr:from>
      <xdr:col>1</xdr:col>
      <xdr:colOff>0</xdr:colOff>
      <xdr:row>41</xdr:row>
      <xdr:rowOff>34926</xdr:rowOff>
    </xdr:from>
    <xdr:to>
      <xdr:col>10</xdr:col>
      <xdr:colOff>0</xdr:colOff>
      <xdr:row>45</xdr:row>
      <xdr:rowOff>309898</xdr:rowOff>
    </xdr:to>
    <xdr:sp macro="" textlink="">
      <xdr:nvSpPr>
        <xdr:cNvPr id="3" name="ZoneTexte 2">
          <a:extLst>
            <a:ext uri="{FF2B5EF4-FFF2-40B4-BE49-F238E27FC236}">
              <a16:creationId xmlns:a16="http://schemas.microsoft.com/office/drawing/2014/main" id="{0BAF0446-1DC5-4874-929B-383C77F626F2}"/>
            </a:ext>
          </a:extLst>
        </xdr:cNvPr>
        <xdr:cNvSpPr txBox="1"/>
      </xdr:nvSpPr>
      <xdr:spPr>
        <a:xfrm>
          <a:off x="624840" y="19526886"/>
          <a:ext cx="15019020" cy="18218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t>TOUS LES MATCHS SONT LIMITES</a:t>
          </a:r>
          <a:r>
            <a:rPr lang="fr-FR" sz="2800" baseline="0"/>
            <a:t> A </a:t>
          </a:r>
          <a:r>
            <a:rPr lang="fr-FR" sz="2800" b="1" baseline="0">
              <a:solidFill>
                <a:srgbClr val="FF0000"/>
              </a:solidFill>
            </a:rPr>
            <a:t>30 REPRISES </a:t>
          </a:r>
          <a:r>
            <a:rPr lang="fr-FR" sz="2800" b="1" baseline="0">
              <a:solidFill>
                <a:sysClr val="windowText" lastClr="000000"/>
              </a:solidFill>
            </a:rPr>
            <a:t>SAUF</a:t>
          </a:r>
          <a:r>
            <a:rPr lang="fr-FR" sz="2800" b="1" baseline="0">
              <a:solidFill>
                <a:srgbClr val="FF0000"/>
              </a:solidFill>
            </a:rPr>
            <a:t> AU 3 BANDES : 60 REPRISES</a:t>
          </a:r>
        </a:p>
        <a:p>
          <a:endParaRPr lang="fr-FR" sz="2800" baseline="0"/>
        </a:p>
        <a:p>
          <a:r>
            <a:rPr lang="fr-FR" sz="2800" baseline="0"/>
            <a:t>DEUX JOUEURS DU MÊME CLUB JOUENT LE 1ER MATCH</a:t>
          </a:r>
        </a:p>
        <a:p>
          <a:endParaRPr lang="fr-FR" sz="2800" baseline="0"/>
        </a:p>
      </xdr:txBody>
    </xdr:sp>
    <xdr:clientData/>
  </xdr:twoCellAnchor>
  <xdr:twoCellAnchor>
    <xdr:from>
      <xdr:col>0</xdr:col>
      <xdr:colOff>470765</xdr:colOff>
      <xdr:row>46</xdr:row>
      <xdr:rowOff>117763</xdr:rowOff>
    </xdr:from>
    <xdr:to>
      <xdr:col>12</xdr:col>
      <xdr:colOff>554181</xdr:colOff>
      <xdr:row>94</xdr:row>
      <xdr:rowOff>156049</xdr:rowOff>
    </xdr:to>
    <xdr:sp macro="" textlink="">
      <xdr:nvSpPr>
        <xdr:cNvPr id="4" name="ZoneTexte 3">
          <a:extLst>
            <a:ext uri="{FF2B5EF4-FFF2-40B4-BE49-F238E27FC236}">
              <a16:creationId xmlns:a16="http://schemas.microsoft.com/office/drawing/2014/main" id="{0F594B48-0FFF-49A6-BAE1-92F6419AC402}"/>
            </a:ext>
          </a:extLst>
        </xdr:cNvPr>
        <xdr:cNvSpPr txBox="1"/>
      </xdr:nvSpPr>
      <xdr:spPr>
        <a:xfrm>
          <a:off x="470765" y="21621403"/>
          <a:ext cx="15173095" cy="12893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1"/>
        </a:p>
        <a:p>
          <a:r>
            <a:rPr lang="fr-FR" sz="3200" b="1" u="sng"/>
            <a:t>EXPLICATIONS DES RESULTATS:</a:t>
          </a:r>
        </a:p>
        <a:p>
          <a:endParaRPr lang="fr-FR" sz="2800" b="1"/>
        </a:p>
        <a:p>
          <a:r>
            <a:rPr lang="fr-FR" sz="2800" b="1"/>
            <a:t>LE TOTAL GENERAL OBTENU</a:t>
          </a:r>
          <a:r>
            <a:rPr lang="fr-FR" sz="2800" b="1" baseline="0"/>
            <a:t>  </a:t>
          </a:r>
          <a:r>
            <a:rPr lang="fr-FR" sz="2800" b="1"/>
            <a:t>EN FIN DE POULE SE COMPOSE</a:t>
          </a:r>
          <a:r>
            <a:rPr lang="fr-FR" sz="2800" b="1" baseline="0"/>
            <a:t> DE  :</a:t>
          </a:r>
          <a:endParaRPr lang="fr-FR" sz="2800" b="1"/>
        </a:p>
        <a:p>
          <a:endParaRPr lang="fr-FR" sz="2800" b="1" u="sng"/>
        </a:p>
        <a:p>
          <a:r>
            <a:rPr lang="fr-FR" sz="2800" b="1" u="sng"/>
            <a:t>POINTS DE CLASSEMENTS</a:t>
          </a:r>
        </a:p>
        <a:p>
          <a:endParaRPr lang="fr-FR" sz="2800" b="1"/>
        </a:p>
        <a:p>
          <a:pPr lvl="2"/>
          <a:r>
            <a:rPr lang="fr-FR" sz="2800" b="1"/>
            <a:t>8</a:t>
          </a:r>
          <a:r>
            <a:rPr lang="fr-FR" sz="2800" b="1" baseline="0"/>
            <a:t> POINTS AU 1ER DE LA POULE</a:t>
          </a:r>
        </a:p>
        <a:p>
          <a:pPr lvl="2"/>
          <a:r>
            <a:rPr lang="fr-FR" sz="2800" b="1" baseline="0"/>
            <a:t>5 POINTS AU 2EME DE  LA POULE</a:t>
          </a:r>
        </a:p>
        <a:p>
          <a:pPr lvl="2"/>
          <a:r>
            <a:rPr lang="fr-FR" sz="2800" b="1" baseline="0"/>
            <a:t>3 POINTS AU 3EME DE LA POULE</a:t>
          </a:r>
        </a:p>
        <a:p>
          <a:pPr lvl="2"/>
          <a:endParaRPr lang="fr-FR" sz="2800" b="1"/>
        </a:p>
        <a:p>
          <a:r>
            <a:rPr lang="fr-FR" sz="2800" b="1" u="sng"/>
            <a:t>AUXQUELS S' AJOUTENT LES POINTS DE BONUS</a:t>
          </a:r>
        </a:p>
        <a:p>
          <a:endParaRPr lang="fr-FR" sz="2800" b="1"/>
        </a:p>
        <a:p>
          <a:r>
            <a:rPr lang="fr-FR" sz="2800" b="1"/>
            <a:t>EXPLICATIONS DES BONUS APPLICABLES SUR CHAQUE MATCH</a:t>
          </a:r>
        </a:p>
        <a:p>
          <a:endParaRPr lang="fr-FR" sz="2800" b="1"/>
        </a:p>
        <a:p>
          <a:r>
            <a:rPr lang="fr-FR" sz="2800" b="1" u="sng"/>
            <a:t>BONUS MOYENNE par match gagné ou nul</a:t>
          </a:r>
        </a:p>
        <a:p>
          <a:r>
            <a:rPr lang="fr-FR" sz="2800" b="1"/>
            <a:t>SI MOYENNE PARTICULIERE EST &gt; MAXI CATEGORIE = +2</a:t>
          </a:r>
        </a:p>
        <a:p>
          <a:r>
            <a:rPr lang="fr-FR" sz="2800" b="1"/>
            <a:t>SI MOYENNE PARTICULIERE EST DANS LA  CATEGORIE = +1</a:t>
          </a:r>
        </a:p>
        <a:p>
          <a:r>
            <a:rPr lang="fr-FR" sz="2800" b="1"/>
            <a:t>SI MOYENNE PARTICULIERE EST &lt; MINI  CATEGORIE = +0</a:t>
          </a:r>
        </a:p>
        <a:p>
          <a:endParaRPr lang="fr-FR" sz="2800" b="1"/>
        </a:p>
        <a:p>
          <a:r>
            <a:rPr lang="fr-FR" sz="2800" b="1" u="sng"/>
            <a:t>BONUS CATEGORIE</a:t>
          </a:r>
        </a:p>
        <a:p>
          <a:r>
            <a:rPr lang="fr-FR" sz="2800" b="1"/>
            <a:t>UN JOUEUR RENCONTRANT UN JOUEUR DE CATEGORIE SUPERIEURE AURA 1 POINT DE BONUS PAR MATCH</a:t>
          </a:r>
        </a:p>
        <a:p>
          <a:endParaRPr lang="fr-FR" sz="2800" b="1"/>
        </a:p>
        <a:p>
          <a:r>
            <a:rPr lang="fr-FR" sz="2800" b="1" u="sng"/>
            <a:t>BONUS GAIN MATCH</a:t>
          </a:r>
        </a:p>
        <a:p>
          <a:r>
            <a:rPr lang="fr-FR" sz="2800" b="1"/>
            <a:t>UN JOUEUR RENCONTRANT UN JOUEUR DE CATEGORIE SUPERIEURE AURA EN FONCTION DU RESULTAT DE CHAQUE MATCH :</a:t>
          </a:r>
        </a:p>
        <a:p>
          <a:r>
            <a:rPr lang="fr-FR" sz="2800" b="1"/>
            <a:t>     3 POINTS POUR MATCH GAGNE</a:t>
          </a:r>
        </a:p>
        <a:p>
          <a:r>
            <a:rPr lang="fr-FR" sz="2800" b="1"/>
            <a:t>     2 POINTS PAR MATCH NUL</a:t>
          </a:r>
        </a:p>
        <a:p>
          <a:r>
            <a:rPr lang="fr-FR" sz="2800" b="1"/>
            <a:t>     1 POINT PAR MATCH PERDU</a:t>
          </a:r>
        </a:p>
      </xdr:txBody>
    </xdr:sp>
    <xdr:clientData/>
  </xdr:twoCellAnchor>
  <xdr:oneCellAnchor>
    <xdr:from>
      <xdr:col>5</xdr:col>
      <xdr:colOff>206643</xdr:colOff>
      <xdr:row>9</xdr:row>
      <xdr:rowOff>23754</xdr:rowOff>
    </xdr:from>
    <xdr:ext cx="4488622" cy="2346540"/>
    <xdr:sp macro="" textlink="">
      <xdr:nvSpPr>
        <xdr:cNvPr id="5" name="ZoneTexte 4">
          <a:hlinkClick xmlns:r="http://schemas.openxmlformats.org/officeDocument/2006/relationships" r:id="rId1" tooltip="CLIQUEZ SUR LE MESSAGE"/>
          <a:extLst>
            <a:ext uri="{FF2B5EF4-FFF2-40B4-BE49-F238E27FC236}">
              <a16:creationId xmlns:a16="http://schemas.microsoft.com/office/drawing/2014/main" id="{65B1EBC1-1A60-434B-80F0-91459B909C17}"/>
            </a:ext>
          </a:extLst>
        </xdr:cNvPr>
        <xdr:cNvSpPr txBox="1"/>
      </xdr:nvSpPr>
      <xdr:spPr>
        <a:xfrm>
          <a:off x="10478403" y="5182494"/>
          <a:ext cx="4488622" cy="2346540"/>
        </a:xfrm>
        <a:prstGeom prst="rect">
          <a:avLst/>
        </a:prstGeom>
        <a:solidFill>
          <a:srgbClr val="FF0000"/>
        </a:solidFill>
        <a:ln w="25400">
          <a:solidFill>
            <a:srgbClr val="FF0000"/>
          </a:solidFill>
        </a:ln>
        <a:scene3d>
          <a:camera prst="orthographicFront"/>
          <a:lightRig rig="twoPt" dir="t"/>
        </a:scene3d>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3600" b="1">
              <a:solidFill>
                <a:schemeClr val="bg1"/>
              </a:solidFill>
            </a:rPr>
            <a:t>ACCES A LA </a:t>
          </a:r>
          <a:r>
            <a:rPr lang="fr-FR" sz="3600" b="1" cap="all" baseline="0">
              <a:solidFill>
                <a:schemeClr val="bg1"/>
              </a:solidFill>
            </a:rPr>
            <a:t>FEUILLE</a:t>
          </a:r>
          <a:r>
            <a:rPr lang="fr-FR" sz="3600" b="1">
              <a:solidFill>
                <a:schemeClr val="bg1"/>
              </a:solidFill>
            </a:rPr>
            <a:t> DE RESULTATS POUR  CONSULTATION ET IMPRESSION</a:t>
          </a:r>
        </a:p>
      </xdr:txBody>
    </xdr:sp>
    <xdr:clientData/>
  </xdr:oneCellAnchor>
  <xdr:twoCellAnchor editAs="oneCell">
    <xdr:from>
      <xdr:col>2</xdr:col>
      <xdr:colOff>38100</xdr:colOff>
      <xdr:row>0</xdr:row>
      <xdr:rowOff>800100</xdr:rowOff>
    </xdr:from>
    <xdr:to>
      <xdr:col>2</xdr:col>
      <xdr:colOff>2238947</xdr:colOff>
      <xdr:row>1</xdr:row>
      <xdr:rowOff>895456</xdr:rowOff>
    </xdr:to>
    <xdr:pic>
      <xdr:nvPicPr>
        <xdr:cNvPr id="6" name="Image 5">
          <a:extLst>
            <a:ext uri="{FF2B5EF4-FFF2-40B4-BE49-F238E27FC236}">
              <a16:creationId xmlns:a16="http://schemas.microsoft.com/office/drawing/2014/main" id="{5FB4F038-2C38-4C70-9A8B-6918BE2610C2}"/>
            </a:ext>
          </a:extLst>
        </xdr:cNvPr>
        <xdr:cNvPicPr>
          <a:picLocks noChangeAspect="1"/>
        </xdr:cNvPicPr>
      </xdr:nvPicPr>
      <xdr:blipFill>
        <a:blip xmlns:r="http://schemas.openxmlformats.org/officeDocument/2006/relationships" r:embed="rId2" cstate="print"/>
        <a:stretch>
          <a:fillRect/>
        </a:stretch>
      </xdr:blipFill>
      <xdr:spPr>
        <a:xfrm>
          <a:off x="662940" y="800100"/>
          <a:ext cx="2200847" cy="1207876"/>
        </a:xfrm>
        <a:prstGeom prst="rect">
          <a:avLst/>
        </a:prstGeom>
      </xdr:spPr>
    </xdr:pic>
    <xdr:clientData/>
  </xdr:twoCellAnchor>
  <xdr:twoCellAnchor editAs="oneCell">
    <xdr:from>
      <xdr:col>8</xdr:col>
      <xdr:colOff>19050</xdr:colOff>
      <xdr:row>0</xdr:row>
      <xdr:rowOff>876300</xdr:rowOff>
    </xdr:from>
    <xdr:to>
      <xdr:col>9</xdr:col>
      <xdr:colOff>714947</xdr:colOff>
      <xdr:row>1</xdr:row>
      <xdr:rowOff>971656</xdr:rowOff>
    </xdr:to>
    <xdr:pic>
      <xdr:nvPicPr>
        <xdr:cNvPr id="7" name="Image 6">
          <a:extLst>
            <a:ext uri="{FF2B5EF4-FFF2-40B4-BE49-F238E27FC236}">
              <a16:creationId xmlns:a16="http://schemas.microsoft.com/office/drawing/2014/main" id="{482789AD-D92E-4D1D-B640-CB0A3A3B6B0E}"/>
            </a:ext>
          </a:extLst>
        </xdr:cNvPr>
        <xdr:cNvPicPr>
          <a:picLocks noChangeAspect="1"/>
        </xdr:cNvPicPr>
      </xdr:nvPicPr>
      <xdr:blipFill>
        <a:blip xmlns:r="http://schemas.openxmlformats.org/officeDocument/2006/relationships" r:embed="rId2" cstate="print"/>
        <a:stretch>
          <a:fillRect/>
        </a:stretch>
      </xdr:blipFill>
      <xdr:spPr>
        <a:xfrm>
          <a:off x="12515850" y="876300"/>
          <a:ext cx="2197037" cy="1207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48</xdr:row>
      <xdr:rowOff>0</xdr:rowOff>
    </xdr:from>
    <xdr:to>
      <xdr:col>9</xdr:col>
      <xdr:colOff>1055377</xdr:colOff>
      <xdr:row>52</xdr:row>
      <xdr:rowOff>188160</xdr:rowOff>
    </xdr:to>
    <xdr:sp macro="" textlink="">
      <xdr:nvSpPr>
        <xdr:cNvPr id="2" name="ZoneTexte 1">
          <a:extLst>
            <a:ext uri="{FF2B5EF4-FFF2-40B4-BE49-F238E27FC236}">
              <a16:creationId xmlns:a16="http://schemas.microsoft.com/office/drawing/2014/main" id="{EED939BF-D9AF-4435-A347-2A93FBA2EC7B}"/>
            </a:ext>
          </a:extLst>
        </xdr:cNvPr>
        <xdr:cNvSpPr txBox="1"/>
      </xdr:nvSpPr>
      <xdr:spPr>
        <a:xfrm>
          <a:off x="624840" y="20695920"/>
          <a:ext cx="13498837" cy="180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aseline="0"/>
        </a:p>
        <a:p>
          <a:r>
            <a:rPr lang="fr-FR" sz="2800" baseline="0"/>
            <a:t>DEUX JOUEURS DU MÊME CLUB JOUENT LE 1ER MATCH</a:t>
          </a:r>
        </a:p>
        <a:p>
          <a:endParaRPr lang="fr-FR" sz="2800" baseline="0"/>
        </a:p>
      </xdr:txBody>
    </xdr:sp>
    <xdr:clientData/>
  </xdr:twoCellAnchor>
  <xdr:twoCellAnchor>
    <xdr:from>
      <xdr:col>15</xdr:col>
      <xdr:colOff>0</xdr:colOff>
      <xdr:row>40</xdr:row>
      <xdr:rowOff>69876</xdr:rowOff>
    </xdr:from>
    <xdr:to>
      <xdr:col>15</xdr:col>
      <xdr:colOff>0</xdr:colOff>
      <xdr:row>52</xdr:row>
      <xdr:rowOff>507795</xdr:rowOff>
    </xdr:to>
    <xdr:sp macro="" textlink="">
      <xdr:nvSpPr>
        <xdr:cNvPr id="3" name="ZoneTexte 2">
          <a:extLst>
            <a:ext uri="{FF2B5EF4-FFF2-40B4-BE49-F238E27FC236}">
              <a16:creationId xmlns:a16="http://schemas.microsoft.com/office/drawing/2014/main" id="{0D2CE2AC-D5DC-461F-9410-D2B2DE4EFE90}"/>
            </a:ext>
          </a:extLst>
        </xdr:cNvPr>
        <xdr:cNvSpPr txBox="1"/>
      </xdr:nvSpPr>
      <xdr:spPr>
        <a:xfrm>
          <a:off x="16428720" y="17397756"/>
          <a:ext cx="0" cy="5421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900"/>
            </a:lnSpc>
          </a:pPr>
          <a:r>
            <a:rPr lang="fr-FR" sz="3600" b="1">
              <a:solidFill>
                <a:srgbClr val="FF0000"/>
              </a:solidFill>
            </a:rPr>
            <a:t>Cette</a:t>
          </a:r>
          <a:r>
            <a:rPr lang="fr-FR" sz="3600" b="1" baseline="0">
              <a:solidFill>
                <a:srgbClr val="FF0000"/>
              </a:solidFill>
            </a:rPr>
            <a:t> feuille, remplie, doit être envoyée dès la fin de la compétition à la Commission Sportive, soit dans la  "  boite retour"  du site du CDBHS, soit par mail en pièce jointe</a:t>
          </a:r>
          <a:endParaRPr lang="fr-FR" sz="3600" b="1">
            <a:solidFill>
              <a:srgbClr val="FF0000"/>
            </a:solidFill>
          </a:endParaRPr>
        </a:p>
      </xdr:txBody>
    </xdr:sp>
    <xdr:clientData/>
  </xdr:twoCellAnchor>
  <xdr:oneCellAnchor>
    <xdr:from>
      <xdr:col>14</xdr:col>
      <xdr:colOff>1023868</xdr:colOff>
      <xdr:row>40</xdr:row>
      <xdr:rowOff>22716</xdr:rowOff>
    </xdr:from>
    <xdr:ext cx="194454" cy="425186"/>
    <xdr:sp macro="" textlink="">
      <xdr:nvSpPr>
        <xdr:cNvPr id="4" name="ZoneTexte 3">
          <a:extLst>
            <a:ext uri="{FF2B5EF4-FFF2-40B4-BE49-F238E27FC236}">
              <a16:creationId xmlns:a16="http://schemas.microsoft.com/office/drawing/2014/main" id="{D16D595F-4379-4A2B-B9C3-34505FF4C1D2}"/>
            </a:ext>
          </a:extLst>
        </xdr:cNvPr>
        <xdr:cNvSpPr txBox="1"/>
      </xdr:nvSpPr>
      <xdr:spPr>
        <a:xfrm>
          <a:off x="16370548" y="17350596"/>
          <a:ext cx="194454" cy="425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xdr:from>
      <xdr:col>1</xdr:col>
      <xdr:colOff>0</xdr:colOff>
      <xdr:row>52</xdr:row>
      <xdr:rowOff>539370</xdr:rowOff>
    </xdr:from>
    <xdr:to>
      <xdr:col>9</xdr:col>
      <xdr:colOff>976174</xdr:colOff>
      <xdr:row>112</xdr:row>
      <xdr:rowOff>258305</xdr:rowOff>
    </xdr:to>
    <xdr:sp macro="" textlink="">
      <xdr:nvSpPr>
        <xdr:cNvPr id="5" name="ZoneTexte 4">
          <a:extLst>
            <a:ext uri="{FF2B5EF4-FFF2-40B4-BE49-F238E27FC236}">
              <a16:creationId xmlns:a16="http://schemas.microsoft.com/office/drawing/2014/main" id="{8D2392AA-F92A-4EC5-8230-8025234AB476}"/>
            </a:ext>
          </a:extLst>
        </xdr:cNvPr>
        <xdr:cNvSpPr txBox="1"/>
      </xdr:nvSpPr>
      <xdr:spPr>
        <a:xfrm>
          <a:off x="624840" y="22850730"/>
          <a:ext cx="13419634" cy="1428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1"/>
        </a:p>
        <a:p>
          <a:r>
            <a:rPr lang="fr-FR" sz="3200" b="1" u="sng"/>
            <a:t>EXPLICATIONS DES RESULTATS:</a:t>
          </a:r>
        </a:p>
        <a:p>
          <a:endParaRPr lang="fr-FR" sz="2800" b="1"/>
        </a:p>
        <a:p>
          <a:r>
            <a:rPr lang="fr-FR" sz="2800" b="1"/>
            <a:t>LE TOTAL DES POINTS OBTENUS</a:t>
          </a:r>
          <a:r>
            <a:rPr lang="fr-FR" sz="2800" b="1" baseline="0"/>
            <a:t>  </a:t>
          </a:r>
          <a:r>
            <a:rPr lang="fr-FR" sz="2800" b="1"/>
            <a:t>EN FIN DE POULE SE COMPOSE</a:t>
          </a:r>
          <a:r>
            <a:rPr lang="fr-FR" sz="2800" b="1" baseline="0"/>
            <a:t> DE  :</a:t>
          </a:r>
          <a:endParaRPr lang="fr-FR" sz="2800" b="1"/>
        </a:p>
        <a:p>
          <a:endParaRPr lang="fr-FR" sz="2800" b="1" u="sng"/>
        </a:p>
        <a:p>
          <a:r>
            <a:rPr lang="fr-FR" sz="2800" b="1" u="sng"/>
            <a:t>POINTS DE CLASSEMENTS</a:t>
          </a:r>
        </a:p>
        <a:p>
          <a:endParaRPr lang="fr-FR" sz="2800" b="1"/>
        </a:p>
        <a:p>
          <a:pPr lvl="2"/>
          <a:r>
            <a:rPr lang="fr-FR" sz="2800" b="1"/>
            <a:t>8</a:t>
          </a:r>
          <a:r>
            <a:rPr lang="fr-FR" sz="2800" b="1" baseline="0"/>
            <a:t> POINTS AU 1ER DE LA POULE</a:t>
          </a:r>
        </a:p>
        <a:p>
          <a:pPr lvl="2"/>
          <a:r>
            <a:rPr lang="fr-FR" sz="2800" b="1" baseline="0"/>
            <a:t>5 POINTS AU 2EME DE  LA POULE</a:t>
          </a:r>
        </a:p>
        <a:p>
          <a:pPr lvl="2"/>
          <a:r>
            <a:rPr lang="fr-FR" sz="2800" b="1" baseline="0"/>
            <a:t>3 POINTS AU 3EME DE LA POULE</a:t>
          </a:r>
        </a:p>
        <a:p>
          <a:pPr lvl="2"/>
          <a:endParaRPr lang="fr-FR" sz="2800" b="1"/>
        </a:p>
        <a:p>
          <a:r>
            <a:rPr lang="fr-FR" sz="2800" b="1" u="sng"/>
            <a:t>AUXQUELS S' AJOUTENT LES POINTS DE BONUS</a:t>
          </a:r>
        </a:p>
        <a:p>
          <a:endParaRPr lang="fr-FR" sz="2800" b="1"/>
        </a:p>
        <a:p>
          <a:r>
            <a:rPr lang="fr-FR" sz="2800" b="1"/>
            <a:t>EXPLICATIONS DES BONUS APPLICABLES SUR CHAQUE MATCH</a:t>
          </a:r>
        </a:p>
        <a:p>
          <a:endParaRPr lang="fr-FR" sz="2800" b="1"/>
        </a:p>
        <a:p>
          <a:r>
            <a:rPr lang="fr-FR" sz="2800" b="1" u="sng"/>
            <a:t>BONUS MOYENNE par match gagné ou nul</a:t>
          </a:r>
        </a:p>
        <a:p>
          <a:r>
            <a:rPr lang="fr-FR" sz="2800" b="1"/>
            <a:t>SI MOYENNE PARTICULIERE EST &gt; MAXI CATEGORIE = +2</a:t>
          </a:r>
        </a:p>
        <a:p>
          <a:r>
            <a:rPr lang="fr-FR" sz="2800" b="1"/>
            <a:t>SI MOYENNE PARTICULIERE EST DANS LA  CATEGORIE = +1</a:t>
          </a:r>
        </a:p>
        <a:p>
          <a:r>
            <a:rPr lang="fr-FR" sz="2800" b="1"/>
            <a:t>SI MOYENNE PARTICULIERE EST &lt; MINI  CATEGORIE = +0</a:t>
          </a:r>
        </a:p>
        <a:p>
          <a:endParaRPr lang="fr-FR" sz="2800" b="1"/>
        </a:p>
        <a:p>
          <a:r>
            <a:rPr lang="fr-FR" sz="2800" b="1" u="sng"/>
            <a:t>BONUS CATEGORIE</a:t>
          </a:r>
        </a:p>
        <a:p>
          <a:r>
            <a:rPr lang="fr-FR" sz="2800" b="1"/>
            <a:t>UN JOUEUR RENCONTRANT UN JOUEUR DE CATEGORIE SUPERIEURE AURA 1 POINT DE BONUS PAR MATCH</a:t>
          </a:r>
        </a:p>
        <a:p>
          <a:endParaRPr lang="fr-FR" sz="2800" b="1"/>
        </a:p>
        <a:p>
          <a:r>
            <a:rPr lang="fr-FR" sz="2800" b="1" u="sng"/>
            <a:t>BONUS GAIN MATCH</a:t>
          </a:r>
        </a:p>
        <a:p>
          <a:r>
            <a:rPr lang="fr-FR" sz="2800" b="1"/>
            <a:t>UN JOUEUR RENCONTRANT UN JOUEUR DE CATEGORIE SUPERIEURE AURA EN FONCTION DU RESULTAT DE CHAQUE MATCH :</a:t>
          </a:r>
        </a:p>
        <a:p>
          <a:r>
            <a:rPr lang="fr-FR" sz="2800" b="1"/>
            <a:t>     3 POINTS POUR MATCH GAGNE</a:t>
          </a:r>
        </a:p>
        <a:p>
          <a:r>
            <a:rPr lang="fr-FR" sz="2800" b="1"/>
            <a:t>     2 POINTS PAR MATCH NUL</a:t>
          </a:r>
        </a:p>
        <a:p>
          <a:r>
            <a:rPr lang="fr-FR" sz="2800" b="1"/>
            <a:t>     1 POINT PAR MATCH PERDU</a:t>
          </a:r>
        </a:p>
      </xdr:txBody>
    </xdr:sp>
    <xdr:clientData/>
  </xdr:twoCellAnchor>
  <xdr:oneCellAnchor>
    <xdr:from>
      <xdr:col>5</xdr:col>
      <xdr:colOff>138979</xdr:colOff>
      <xdr:row>8</xdr:row>
      <xdr:rowOff>382443</xdr:rowOff>
    </xdr:from>
    <xdr:ext cx="4323176" cy="2342998"/>
    <xdr:sp macro="" textlink="">
      <xdr:nvSpPr>
        <xdr:cNvPr id="6" name="ZoneTexte 5">
          <a:hlinkClick xmlns:r="http://schemas.openxmlformats.org/officeDocument/2006/relationships" r:id="rId1" tooltip="CLIQUEZ SUR LE MESSAGE"/>
          <a:extLst>
            <a:ext uri="{FF2B5EF4-FFF2-40B4-BE49-F238E27FC236}">
              <a16:creationId xmlns:a16="http://schemas.microsoft.com/office/drawing/2014/main" id="{5396DEE5-819A-4B24-B961-2408735F3A24}"/>
            </a:ext>
          </a:extLst>
        </xdr:cNvPr>
        <xdr:cNvSpPr txBox="1"/>
      </xdr:nvSpPr>
      <xdr:spPr>
        <a:xfrm>
          <a:off x="9686839" y="4802043"/>
          <a:ext cx="4323176" cy="2342998"/>
        </a:xfrm>
        <a:prstGeom prst="rect">
          <a:avLst/>
        </a:prstGeom>
        <a:solidFill>
          <a:srgbClr val="FF0000"/>
        </a:solidFill>
        <a:ln w="25400">
          <a:solidFill>
            <a:srgbClr val="FF0000"/>
          </a:solidFill>
        </a:ln>
        <a:scene3d>
          <a:camera prst="orthographicFront"/>
          <a:lightRig rig="twoPt" dir="t"/>
        </a:scene3d>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3600" b="1">
              <a:solidFill>
                <a:schemeClr val="bg1"/>
              </a:solidFill>
            </a:rPr>
            <a:t>ACCES A LA </a:t>
          </a:r>
          <a:r>
            <a:rPr lang="fr-FR" sz="3600" b="1" cap="all" baseline="0">
              <a:solidFill>
                <a:schemeClr val="bg1"/>
              </a:solidFill>
            </a:rPr>
            <a:t>FEUILLE</a:t>
          </a:r>
          <a:r>
            <a:rPr lang="fr-FR" sz="3600" b="1">
              <a:solidFill>
                <a:schemeClr val="bg1"/>
              </a:solidFill>
            </a:rPr>
            <a:t> DE RESULTATS POUR  CONSULTATION ET IMPRESSION</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48</xdr:row>
      <xdr:rowOff>0</xdr:rowOff>
    </xdr:from>
    <xdr:to>
      <xdr:col>9</xdr:col>
      <xdr:colOff>1055377</xdr:colOff>
      <xdr:row>52</xdr:row>
      <xdr:rowOff>188160</xdr:rowOff>
    </xdr:to>
    <xdr:sp macro="" textlink="">
      <xdr:nvSpPr>
        <xdr:cNvPr id="2" name="ZoneTexte 1">
          <a:extLst>
            <a:ext uri="{FF2B5EF4-FFF2-40B4-BE49-F238E27FC236}">
              <a16:creationId xmlns:a16="http://schemas.microsoft.com/office/drawing/2014/main" id="{98C7297C-411D-42EE-A96C-E4CB362E0426}"/>
            </a:ext>
          </a:extLst>
        </xdr:cNvPr>
        <xdr:cNvSpPr txBox="1"/>
      </xdr:nvSpPr>
      <xdr:spPr>
        <a:xfrm>
          <a:off x="624840" y="20695920"/>
          <a:ext cx="13498837" cy="180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aseline="0"/>
        </a:p>
        <a:p>
          <a:r>
            <a:rPr lang="fr-FR" sz="2800" baseline="0"/>
            <a:t>DEUX JOUEURS DU MÊME CLUB JOUENT LE 1ER MATCH</a:t>
          </a:r>
        </a:p>
        <a:p>
          <a:endParaRPr lang="fr-FR" sz="2800" baseline="0"/>
        </a:p>
      </xdr:txBody>
    </xdr:sp>
    <xdr:clientData/>
  </xdr:twoCellAnchor>
  <xdr:twoCellAnchor>
    <xdr:from>
      <xdr:col>15</xdr:col>
      <xdr:colOff>0</xdr:colOff>
      <xdr:row>40</xdr:row>
      <xdr:rowOff>69876</xdr:rowOff>
    </xdr:from>
    <xdr:to>
      <xdr:col>15</xdr:col>
      <xdr:colOff>0</xdr:colOff>
      <xdr:row>52</xdr:row>
      <xdr:rowOff>507795</xdr:rowOff>
    </xdr:to>
    <xdr:sp macro="" textlink="">
      <xdr:nvSpPr>
        <xdr:cNvPr id="3" name="ZoneTexte 2">
          <a:extLst>
            <a:ext uri="{FF2B5EF4-FFF2-40B4-BE49-F238E27FC236}">
              <a16:creationId xmlns:a16="http://schemas.microsoft.com/office/drawing/2014/main" id="{325EF0AB-90D4-4C5B-B39C-D03B2343F3AE}"/>
            </a:ext>
          </a:extLst>
        </xdr:cNvPr>
        <xdr:cNvSpPr txBox="1"/>
      </xdr:nvSpPr>
      <xdr:spPr>
        <a:xfrm>
          <a:off x="16428720" y="17397756"/>
          <a:ext cx="0" cy="5421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900"/>
            </a:lnSpc>
          </a:pPr>
          <a:r>
            <a:rPr lang="fr-FR" sz="3600" b="1">
              <a:solidFill>
                <a:srgbClr val="FF0000"/>
              </a:solidFill>
            </a:rPr>
            <a:t>Cette</a:t>
          </a:r>
          <a:r>
            <a:rPr lang="fr-FR" sz="3600" b="1" baseline="0">
              <a:solidFill>
                <a:srgbClr val="FF0000"/>
              </a:solidFill>
            </a:rPr>
            <a:t> feuille, remplie, doit être envoyée dès la fin de la compétition à la Commission Sportive, soit dans la  "  boite retour"  du site du CDBHS, soit par mail en pièce jointe</a:t>
          </a:r>
          <a:endParaRPr lang="fr-FR" sz="3600" b="1">
            <a:solidFill>
              <a:srgbClr val="FF0000"/>
            </a:solidFill>
          </a:endParaRPr>
        </a:p>
      </xdr:txBody>
    </xdr:sp>
    <xdr:clientData/>
  </xdr:twoCellAnchor>
  <xdr:oneCellAnchor>
    <xdr:from>
      <xdr:col>14</xdr:col>
      <xdr:colOff>1023868</xdr:colOff>
      <xdr:row>40</xdr:row>
      <xdr:rowOff>22716</xdr:rowOff>
    </xdr:from>
    <xdr:ext cx="194454" cy="425186"/>
    <xdr:sp macro="" textlink="">
      <xdr:nvSpPr>
        <xdr:cNvPr id="4" name="ZoneTexte 3">
          <a:extLst>
            <a:ext uri="{FF2B5EF4-FFF2-40B4-BE49-F238E27FC236}">
              <a16:creationId xmlns:a16="http://schemas.microsoft.com/office/drawing/2014/main" id="{DB112A34-1131-47A1-928C-22264101ADAF}"/>
            </a:ext>
          </a:extLst>
        </xdr:cNvPr>
        <xdr:cNvSpPr txBox="1"/>
      </xdr:nvSpPr>
      <xdr:spPr>
        <a:xfrm>
          <a:off x="16370548" y="17350596"/>
          <a:ext cx="194454" cy="425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xdr:from>
      <xdr:col>1</xdr:col>
      <xdr:colOff>0</xdr:colOff>
      <xdr:row>52</xdr:row>
      <xdr:rowOff>539370</xdr:rowOff>
    </xdr:from>
    <xdr:to>
      <xdr:col>9</xdr:col>
      <xdr:colOff>976174</xdr:colOff>
      <xdr:row>112</xdr:row>
      <xdr:rowOff>258305</xdr:rowOff>
    </xdr:to>
    <xdr:sp macro="" textlink="">
      <xdr:nvSpPr>
        <xdr:cNvPr id="5" name="ZoneTexte 4">
          <a:extLst>
            <a:ext uri="{FF2B5EF4-FFF2-40B4-BE49-F238E27FC236}">
              <a16:creationId xmlns:a16="http://schemas.microsoft.com/office/drawing/2014/main" id="{D878160B-46AC-4E88-9147-A5D8CF7ACE4C}"/>
            </a:ext>
          </a:extLst>
        </xdr:cNvPr>
        <xdr:cNvSpPr txBox="1"/>
      </xdr:nvSpPr>
      <xdr:spPr>
        <a:xfrm>
          <a:off x="624840" y="22850730"/>
          <a:ext cx="13419634" cy="1428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1"/>
        </a:p>
        <a:p>
          <a:r>
            <a:rPr lang="fr-FR" sz="3200" b="1" u="sng"/>
            <a:t>EXPLICATIONS DES RESULTATS:</a:t>
          </a:r>
        </a:p>
        <a:p>
          <a:endParaRPr lang="fr-FR" sz="2800" b="1"/>
        </a:p>
        <a:p>
          <a:r>
            <a:rPr lang="fr-FR" sz="2800" b="1"/>
            <a:t>LE TOTAL DES POINTS OBTENUS</a:t>
          </a:r>
          <a:r>
            <a:rPr lang="fr-FR" sz="2800" b="1" baseline="0"/>
            <a:t>  </a:t>
          </a:r>
          <a:r>
            <a:rPr lang="fr-FR" sz="2800" b="1"/>
            <a:t>EN FIN DE POULE SE COMPOSE</a:t>
          </a:r>
          <a:r>
            <a:rPr lang="fr-FR" sz="2800" b="1" baseline="0"/>
            <a:t> DE  :</a:t>
          </a:r>
          <a:endParaRPr lang="fr-FR" sz="2800" b="1"/>
        </a:p>
        <a:p>
          <a:endParaRPr lang="fr-FR" sz="2800" b="1" u="sng"/>
        </a:p>
        <a:p>
          <a:r>
            <a:rPr lang="fr-FR" sz="2800" b="1" u="sng"/>
            <a:t>POINTS DE CLASSEMENTS</a:t>
          </a:r>
        </a:p>
        <a:p>
          <a:endParaRPr lang="fr-FR" sz="2800" b="1"/>
        </a:p>
        <a:p>
          <a:pPr lvl="2"/>
          <a:r>
            <a:rPr lang="fr-FR" sz="2800" b="1"/>
            <a:t>8</a:t>
          </a:r>
          <a:r>
            <a:rPr lang="fr-FR" sz="2800" b="1" baseline="0"/>
            <a:t> POINTS AU 1ER DE LA POULE</a:t>
          </a:r>
        </a:p>
        <a:p>
          <a:pPr lvl="2"/>
          <a:r>
            <a:rPr lang="fr-FR" sz="2800" b="1" baseline="0"/>
            <a:t>5 POINTS AU 2EME DE  LA POULE</a:t>
          </a:r>
        </a:p>
        <a:p>
          <a:pPr lvl="2"/>
          <a:r>
            <a:rPr lang="fr-FR" sz="2800" b="1" baseline="0"/>
            <a:t>3 POINTS AU 3EME DE LA POULE</a:t>
          </a:r>
        </a:p>
        <a:p>
          <a:pPr lvl="2"/>
          <a:endParaRPr lang="fr-FR" sz="2800" b="1"/>
        </a:p>
        <a:p>
          <a:r>
            <a:rPr lang="fr-FR" sz="2800" b="1" u="sng"/>
            <a:t>AUXQUELS S' AJOUTENT LES POINTS DE BONUS</a:t>
          </a:r>
        </a:p>
        <a:p>
          <a:endParaRPr lang="fr-FR" sz="2800" b="1"/>
        </a:p>
        <a:p>
          <a:r>
            <a:rPr lang="fr-FR" sz="2800" b="1"/>
            <a:t>EXPLICATIONS DES BONUS APPLICABLES SUR CHAQUE MATCH</a:t>
          </a:r>
        </a:p>
        <a:p>
          <a:endParaRPr lang="fr-FR" sz="2800" b="1"/>
        </a:p>
        <a:p>
          <a:r>
            <a:rPr lang="fr-FR" sz="2800" b="1" u="sng"/>
            <a:t>BONUS MOYENNE par match gagné ou nul</a:t>
          </a:r>
        </a:p>
        <a:p>
          <a:r>
            <a:rPr lang="fr-FR" sz="2800" b="1"/>
            <a:t>SI MOYENNE PARTICULIERE EST &gt; MAXI CATEGORIE = +2</a:t>
          </a:r>
        </a:p>
        <a:p>
          <a:r>
            <a:rPr lang="fr-FR" sz="2800" b="1"/>
            <a:t>SI MOYENNE PARTICULIERE EST DANS LA  CATEGORIE = +1</a:t>
          </a:r>
        </a:p>
        <a:p>
          <a:r>
            <a:rPr lang="fr-FR" sz="2800" b="1"/>
            <a:t>SI MOYENNE PARTICULIERE EST &lt; MINI  CATEGORIE = +0</a:t>
          </a:r>
        </a:p>
        <a:p>
          <a:endParaRPr lang="fr-FR" sz="2800" b="1"/>
        </a:p>
        <a:p>
          <a:r>
            <a:rPr lang="fr-FR" sz="2800" b="1" u="sng"/>
            <a:t>BONUS CATEGORIE</a:t>
          </a:r>
        </a:p>
        <a:p>
          <a:r>
            <a:rPr lang="fr-FR" sz="2800" b="1"/>
            <a:t>UN JOUEUR RENCONTRANT UN JOUEUR DE CATEGORIE SUPERIEURE AURA 1 POINT DE BONUS PAR MATCH</a:t>
          </a:r>
        </a:p>
        <a:p>
          <a:endParaRPr lang="fr-FR" sz="2800" b="1"/>
        </a:p>
        <a:p>
          <a:r>
            <a:rPr lang="fr-FR" sz="2800" b="1" u="sng"/>
            <a:t>BONUS GAIN MATCH</a:t>
          </a:r>
        </a:p>
        <a:p>
          <a:r>
            <a:rPr lang="fr-FR" sz="2800" b="1"/>
            <a:t>UN JOUEUR RENCONTRANT UN JOUEUR DE CATEGORIE SUPERIEURE AURA EN FONCTION DU RESULTAT DE CHAQUE MATCH :</a:t>
          </a:r>
        </a:p>
        <a:p>
          <a:r>
            <a:rPr lang="fr-FR" sz="2800" b="1"/>
            <a:t>     3 POINTS POUR MATCH GAGNE</a:t>
          </a:r>
        </a:p>
        <a:p>
          <a:r>
            <a:rPr lang="fr-FR" sz="2800" b="1"/>
            <a:t>     2 POINTS PAR MATCH NUL</a:t>
          </a:r>
        </a:p>
        <a:p>
          <a:r>
            <a:rPr lang="fr-FR" sz="2800" b="1"/>
            <a:t>     1 POINT PAR MATCH PERDU</a:t>
          </a:r>
        </a:p>
      </xdr:txBody>
    </xdr:sp>
    <xdr:clientData/>
  </xdr:twoCellAnchor>
  <xdr:oneCellAnchor>
    <xdr:from>
      <xdr:col>5</xdr:col>
      <xdr:colOff>138979</xdr:colOff>
      <xdr:row>8</xdr:row>
      <xdr:rowOff>382443</xdr:rowOff>
    </xdr:from>
    <xdr:ext cx="4323176" cy="2342998"/>
    <xdr:sp macro="" textlink="">
      <xdr:nvSpPr>
        <xdr:cNvPr id="6" name="ZoneTexte 5">
          <a:hlinkClick xmlns:r="http://schemas.openxmlformats.org/officeDocument/2006/relationships" r:id="rId1" tooltip="CLIQUEZ SUR LE MESSAGE"/>
          <a:extLst>
            <a:ext uri="{FF2B5EF4-FFF2-40B4-BE49-F238E27FC236}">
              <a16:creationId xmlns:a16="http://schemas.microsoft.com/office/drawing/2014/main" id="{430ED9A7-979A-4F04-B9FE-2AD04C99572E}"/>
            </a:ext>
          </a:extLst>
        </xdr:cNvPr>
        <xdr:cNvSpPr txBox="1"/>
      </xdr:nvSpPr>
      <xdr:spPr>
        <a:xfrm>
          <a:off x="9686839" y="4802043"/>
          <a:ext cx="4323176" cy="2342998"/>
        </a:xfrm>
        <a:prstGeom prst="rect">
          <a:avLst/>
        </a:prstGeom>
        <a:solidFill>
          <a:srgbClr val="FF0000"/>
        </a:solidFill>
        <a:ln w="25400">
          <a:solidFill>
            <a:srgbClr val="FF0000"/>
          </a:solidFill>
        </a:ln>
        <a:scene3d>
          <a:camera prst="orthographicFront"/>
          <a:lightRig rig="twoPt" dir="t"/>
        </a:scene3d>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3600" b="1">
              <a:solidFill>
                <a:schemeClr val="bg1"/>
              </a:solidFill>
            </a:rPr>
            <a:t>ACCES A LA </a:t>
          </a:r>
          <a:r>
            <a:rPr lang="fr-FR" sz="3600" b="1" cap="all" baseline="0">
              <a:solidFill>
                <a:schemeClr val="bg1"/>
              </a:solidFill>
            </a:rPr>
            <a:t>FEUILLE</a:t>
          </a:r>
          <a:r>
            <a:rPr lang="fr-FR" sz="3600" b="1">
              <a:solidFill>
                <a:schemeClr val="bg1"/>
              </a:solidFill>
            </a:rPr>
            <a:t> DE RESULTATS POUR  CONSULTATION ET IMPRESSION</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48</xdr:row>
      <xdr:rowOff>0</xdr:rowOff>
    </xdr:from>
    <xdr:to>
      <xdr:col>9</xdr:col>
      <xdr:colOff>1055377</xdr:colOff>
      <xdr:row>52</xdr:row>
      <xdr:rowOff>188160</xdr:rowOff>
    </xdr:to>
    <xdr:sp macro="" textlink="">
      <xdr:nvSpPr>
        <xdr:cNvPr id="2" name="ZoneTexte 1">
          <a:extLst>
            <a:ext uri="{FF2B5EF4-FFF2-40B4-BE49-F238E27FC236}">
              <a16:creationId xmlns:a16="http://schemas.microsoft.com/office/drawing/2014/main" id="{28FD0442-D34E-4725-BAEF-EDF890A64491}"/>
            </a:ext>
          </a:extLst>
        </xdr:cNvPr>
        <xdr:cNvSpPr txBox="1"/>
      </xdr:nvSpPr>
      <xdr:spPr>
        <a:xfrm>
          <a:off x="624840" y="20695920"/>
          <a:ext cx="13498837" cy="180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aseline="0"/>
        </a:p>
        <a:p>
          <a:r>
            <a:rPr lang="fr-FR" sz="2800" baseline="0"/>
            <a:t>DEUX JOUEURS DU MÊME CLUB JOUENT LE 1ER MATCH</a:t>
          </a:r>
        </a:p>
        <a:p>
          <a:endParaRPr lang="fr-FR" sz="2800" baseline="0"/>
        </a:p>
      </xdr:txBody>
    </xdr:sp>
    <xdr:clientData/>
  </xdr:twoCellAnchor>
  <xdr:twoCellAnchor>
    <xdr:from>
      <xdr:col>15</xdr:col>
      <xdr:colOff>0</xdr:colOff>
      <xdr:row>40</xdr:row>
      <xdr:rowOff>69876</xdr:rowOff>
    </xdr:from>
    <xdr:to>
      <xdr:col>15</xdr:col>
      <xdr:colOff>0</xdr:colOff>
      <xdr:row>52</xdr:row>
      <xdr:rowOff>507795</xdr:rowOff>
    </xdr:to>
    <xdr:sp macro="" textlink="">
      <xdr:nvSpPr>
        <xdr:cNvPr id="3" name="ZoneTexte 2">
          <a:extLst>
            <a:ext uri="{FF2B5EF4-FFF2-40B4-BE49-F238E27FC236}">
              <a16:creationId xmlns:a16="http://schemas.microsoft.com/office/drawing/2014/main" id="{00CF6A8B-6B57-4BF3-819F-A9191FC32BA9}"/>
            </a:ext>
          </a:extLst>
        </xdr:cNvPr>
        <xdr:cNvSpPr txBox="1"/>
      </xdr:nvSpPr>
      <xdr:spPr>
        <a:xfrm>
          <a:off x="16428720" y="17397756"/>
          <a:ext cx="0" cy="5421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900"/>
            </a:lnSpc>
          </a:pPr>
          <a:r>
            <a:rPr lang="fr-FR" sz="3600" b="1">
              <a:solidFill>
                <a:srgbClr val="FF0000"/>
              </a:solidFill>
            </a:rPr>
            <a:t>Cette</a:t>
          </a:r>
          <a:r>
            <a:rPr lang="fr-FR" sz="3600" b="1" baseline="0">
              <a:solidFill>
                <a:srgbClr val="FF0000"/>
              </a:solidFill>
            </a:rPr>
            <a:t> feuille, remplie, doit être envoyée dès la fin de la compétition à la Commission Sportive, soit dans la  "  boite retour"  du site du CDBHS, soit par mail en pièce jointe</a:t>
          </a:r>
          <a:endParaRPr lang="fr-FR" sz="3600" b="1">
            <a:solidFill>
              <a:srgbClr val="FF0000"/>
            </a:solidFill>
          </a:endParaRPr>
        </a:p>
      </xdr:txBody>
    </xdr:sp>
    <xdr:clientData/>
  </xdr:twoCellAnchor>
  <xdr:oneCellAnchor>
    <xdr:from>
      <xdr:col>14</xdr:col>
      <xdr:colOff>1023868</xdr:colOff>
      <xdr:row>40</xdr:row>
      <xdr:rowOff>22716</xdr:rowOff>
    </xdr:from>
    <xdr:ext cx="194454" cy="425186"/>
    <xdr:sp macro="" textlink="">
      <xdr:nvSpPr>
        <xdr:cNvPr id="4" name="ZoneTexte 3">
          <a:extLst>
            <a:ext uri="{FF2B5EF4-FFF2-40B4-BE49-F238E27FC236}">
              <a16:creationId xmlns:a16="http://schemas.microsoft.com/office/drawing/2014/main" id="{7133A4FA-3E91-4ACE-9CA6-4C34D56F71E6}"/>
            </a:ext>
          </a:extLst>
        </xdr:cNvPr>
        <xdr:cNvSpPr txBox="1"/>
      </xdr:nvSpPr>
      <xdr:spPr>
        <a:xfrm>
          <a:off x="16370548" y="17350596"/>
          <a:ext cx="194454" cy="425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xdr:from>
      <xdr:col>1</xdr:col>
      <xdr:colOff>0</xdr:colOff>
      <xdr:row>52</xdr:row>
      <xdr:rowOff>539370</xdr:rowOff>
    </xdr:from>
    <xdr:to>
      <xdr:col>9</xdr:col>
      <xdr:colOff>976174</xdr:colOff>
      <xdr:row>112</xdr:row>
      <xdr:rowOff>258305</xdr:rowOff>
    </xdr:to>
    <xdr:sp macro="" textlink="">
      <xdr:nvSpPr>
        <xdr:cNvPr id="5" name="ZoneTexte 4">
          <a:extLst>
            <a:ext uri="{FF2B5EF4-FFF2-40B4-BE49-F238E27FC236}">
              <a16:creationId xmlns:a16="http://schemas.microsoft.com/office/drawing/2014/main" id="{155018D0-F7D9-4898-AE4F-DF8DF616A8C7}"/>
            </a:ext>
          </a:extLst>
        </xdr:cNvPr>
        <xdr:cNvSpPr txBox="1"/>
      </xdr:nvSpPr>
      <xdr:spPr>
        <a:xfrm>
          <a:off x="624840" y="22850730"/>
          <a:ext cx="13419634" cy="1428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800" b="1"/>
        </a:p>
        <a:p>
          <a:r>
            <a:rPr lang="fr-FR" sz="3200" b="1" u="sng"/>
            <a:t>EXPLICATIONS DES RESULTATS:</a:t>
          </a:r>
        </a:p>
        <a:p>
          <a:endParaRPr lang="fr-FR" sz="2800" b="1"/>
        </a:p>
        <a:p>
          <a:r>
            <a:rPr lang="fr-FR" sz="2800" b="1"/>
            <a:t>LE TOTAL DES POINTS OBTENUS</a:t>
          </a:r>
          <a:r>
            <a:rPr lang="fr-FR" sz="2800" b="1" baseline="0"/>
            <a:t>  </a:t>
          </a:r>
          <a:r>
            <a:rPr lang="fr-FR" sz="2800" b="1"/>
            <a:t>EN FIN DE POULE SE COMPOSE</a:t>
          </a:r>
          <a:r>
            <a:rPr lang="fr-FR" sz="2800" b="1" baseline="0"/>
            <a:t> DE  :</a:t>
          </a:r>
          <a:endParaRPr lang="fr-FR" sz="2800" b="1"/>
        </a:p>
        <a:p>
          <a:endParaRPr lang="fr-FR" sz="2800" b="1" u="sng"/>
        </a:p>
        <a:p>
          <a:r>
            <a:rPr lang="fr-FR" sz="2800" b="1" u="sng"/>
            <a:t>POINTS DE CLASSEMENTS</a:t>
          </a:r>
        </a:p>
        <a:p>
          <a:endParaRPr lang="fr-FR" sz="2800" b="1"/>
        </a:p>
        <a:p>
          <a:pPr lvl="2"/>
          <a:r>
            <a:rPr lang="fr-FR" sz="2800" b="1"/>
            <a:t>8</a:t>
          </a:r>
          <a:r>
            <a:rPr lang="fr-FR" sz="2800" b="1" baseline="0"/>
            <a:t> POINTS AU 1ER DE LA POULE</a:t>
          </a:r>
        </a:p>
        <a:p>
          <a:pPr lvl="2"/>
          <a:r>
            <a:rPr lang="fr-FR" sz="2800" b="1" baseline="0"/>
            <a:t>5 POINTS AU 2EME DE  LA POULE</a:t>
          </a:r>
        </a:p>
        <a:p>
          <a:pPr lvl="2"/>
          <a:r>
            <a:rPr lang="fr-FR" sz="2800" b="1" baseline="0"/>
            <a:t>3 POINTS AU 3EME DE LA POULE</a:t>
          </a:r>
        </a:p>
        <a:p>
          <a:pPr lvl="2"/>
          <a:endParaRPr lang="fr-FR" sz="2800" b="1"/>
        </a:p>
        <a:p>
          <a:r>
            <a:rPr lang="fr-FR" sz="2800" b="1" u="sng"/>
            <a:t>AUXQUELS S' AJOUTENT LES POINTS DE BONUS</a:t>
          </a:r>
        </a:p>
        <a:p>
          <a:endParaRPr lang="fr-FR" sz="2800" b="1"/>
        </a:p>
        <a:p>
          <a:r>
            <a:rPr lang="fr-FR" sz="2800" b="1"/>
            <a:t>EXPLICATIONS DES BONUS APPLICABLES SUR CHAQUE MATCH</a:t>
          </a:r>
        </a:p>
        <a:p>
          <a:endParaRPr lang="fr-FR" sz="2800" b="1"/>
        </a:p>
        <a:p>
          <a:r>
            <a:rPr lang="fr-FR" sz="2800" b="1" u="sng"/>
            <a:t>BONUS MOYENNE par match gagné ou nul</a:t>
          </a:r>
        </a:p>
        <a:p>
          <a:r>
            <a:rPr lang="fr-FR" sz="2800" b="1"/>
            <a:t>SI MOYENNE PARTICULIERE EST &gt; MAXI CATEGORIE = +2</a:t>
          </a:r>
        </a:p>
        <a:p>
          <a:r>
            <a:rPr lang="fr-FR" sz="2800" b="1"/>
            <a:t>SI MOYENNE PARTICULIERE EST DANS LA  CATEGORIE = +1</a:t>
          </a:r>
        </a:p>
        <a:p>
          <a:r>
            <a:rPr lang="fr-FR" sz="2800" b="1"/>
            <a:t>SI MOYENNE PARTICULIERE EST &lt; MINI  CATEGORIE = +0</a:t>
          </a:r>
        </a:p>
        <a:p>
          <a:endParaRPr lang="fr-FR" sz="2800" b="1"/>
        </a:p>
        <a:p>
          <a:r>
            <a:rPr lang="fr-FR" sz="2800" b="1" u="sng"/>
            <a:t>BONUS CATEGORIE</a:t>
          </a:r>
        </a:p>
        <a:p>
          <a:r>
            <a:rPr lang="fr-FR" sz="2800" b="1"/>
            <a:t>UN JOUEUR RENCONTRANT UN JOUEUR DE CATEGORIE SUPERIEURE AURA 1 POINT DE BONUS PAR MATCH</a:t>
          </a:r>
        </a:p>
        <a:p>
          <a:endParaRPr lang="fr-FR" sz="2800" b="1"/>
        </a:p>
        <a:p>
          <a:r>
            <a:rPr lang="fr-FR" sz="2800" b="1" u="sng"/>
            <a:t>BONUS GAIN MATCH</a:t>
          </a:r>
        </a:p>
        <a:p>
          <a:r>
            <a:rPr lang="fr-FR" sz="2800" b="1"/>
            <a:t>UN JOUEUR RENCONTRANT UN JOUEUR DE CATEGORIE SUPERIEURE AURA EN FONCTION DU RESULTAT DE CHAQUE MATCH :</a:t>
          </a:r>
        </a:p>
        <a:p>
          <a:r>
            <a:rPr lang="fr-FR" sz="2800" b="1"/>
            <a:t>     3 POINTS POUR MATCH GAGNE</a:t>
          </a:r>
        </a:p>
        <a:p>
          <a:r>
            <a:rPr lang="fr-FR" sz="2800" b="1"/>
            <a:t>     2 POINTS PAR MATCH NUL</a:t>
          </a:r>
        </a:p>
        <a:p>
          <a:r>
            <a:rPr lang="fr-FR" sz="2800" b="1"/>
            <a:t>     1 POINT PAR MATCH PERDU</a:t>
          </a:r>
        </a:p>
      </xdr:txBody>
    </xdr:sp>
    <xdr:clientData/>
  </xdr:twoCellAnchor>
  <xdr:oneCellAnchor>
    <xdr:from>
      <xdr:col>5</xdr:col>
      <xdr:colOff>138979</xdr:colOff>
      <xdr:row>8</xdr:row>
      <xdr:rowOff>382443</xdr:rowOff>
    </xdr:from>
    <xdr:ext cx="4323176" cy="2342998"/>
    <xdr:sp macro="" textlink="">
      <xdr:nvSpPr>
        <xdr:cNvPr id="6" name="ZoneTexte 5">
          <a:hlinkClick xmlns:r="http://schemas.openxmlformats.org/officeDocument/2006/relationships" r:id="rId1" tooltip="CLIQUEZ SUR LE MESSAGE"/>
          <a:extLst>
            <a:ext uri="{FF2B5EF4-FFF2-40B4-BE49-F238E27FC236}">
              <a16:creationId xmlns:a16="http://schemas.microsoft.com/office/drawing/2014/main" id="{E9FECACD-9829-4876-9443-258FEF63D1EF}"/>
            </a:ext>
          </a:extLst>
        </xdr:cNvPr>
        <xdr:cNvSpPr txBox="1"/>
      </xdr:nvSpPr>
      <xdr:spPr>
        <a:xfrm>
          <a:off x="9686839" y="4802043"/>
          <a:ext cx="4323176" cy="2342998"/>
        </a:xfrm>
        <a:prstGeom prst="rect">
          <a:avLst/>
        </a:prstGeom>
        <a:solidFill>
          <a:srgbClr val="FF0000"/>
        </a:solidFill>
        <a:ln w="25400">
          <a:solidFill>
            <a:srgbClr val="FF0000"/>
          </a:solidFill>
        </a:ln>
        <a:scene3d>
          <a:camera prst="orthographicFront"/>
          <a:lightRig rig="twoPt" dir="t"/>
        </a:scene3d>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3600" b="1">
              <a:solidFill>
                <a:schemeClr val="bg1"/>
              </a:solidFill>
            </a:rPr>
            <a:t>ACCES A LA </a:t>
          </a:r>
          <a:r>
            <a:rPr lang="fr-FR" sz="3600" b="1" cap="all" baseline="0">
              <a:solidFill>
                <a:schemeClr val="bg1"/>
              </a:solidFill>
            </a:rPr>
            <a:t>FEUILLE</a:t>
          </a:r>
          <a:r>
            <a:rPr lang="fr-FR" sz="3600" b="1">
              <a:solidFill>
                <a:schemeClr val="bg1"/>
              </a:solidFill>
            </a:rPr>
            <a:t> DE RESULTATS POUR  CONSULTATION ET IMPRESSION</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basm\Desktop\FDM%20%20Libre%20R2%20T2%20Poule%201%20ABASM.xlsm" TargetMode="External"/><Relationship Id="rId1" Type="http://schemas.openxmlformats.org/officeDocument/2006/relationships/externalLinkPath" Target="FDM%20%20Libre%20R2%20T2%20Poule%201%20ABASM.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basm\Desktop\FDM%20%20Libre%20R2%20T2%20Poule%202%20ABASM.xlsm" TargetMode="External"/><Relationship Id="rId1" Type="http://schemas.openxmlformats.org/officeDocument/2006/relationships/externalLinkPath" Target="FDM%20%20Libre%20R2%20T2%20Poule%202%20ABASM.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basm\Desktop\FDM%20%20Libre%20R2%20T2%20Poule%203%20ABASM.xlsm" TargetMode="External"/><Relationship Id="rId1" Type="http://schemas.openxmlformats.org/officeDocument/2006/relationships/externalLinkPath" Target="FDM%20%20Libre%20R2%20T2%20Poule%203%20ABASM.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sm\Desktop\FDM%20%20Libre%20R2%20T2%20Poule%204%20ABASM.xlsm" TargetMode="External"/><Relationship Id="rId1" Type="http://schemas.openxmlformats.org/officeDocument/2006/relationships/externalLinkPath" Target="FDM%20%20Libre%20R2%20T2%20Poule%204%20ABASM.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basm\Desktop\saison%2022.23\TOURNOIS\Libre%20R2\Ranking%20et%20Convocation%20libre%20R2%20saison%2022%2023.xls" TargetMode="External"/><Relationship Id="rId1" Type="http://schemas.openxmlformats.org/officeDocument/2006/relationships/externalLinkPath" Target="saison%2022.23/TOURNOIS/Libre%20R2/Ranking%20et%20Convocation%20libre%20R2%20saison%2022%20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abasm/Desktop/Sauvegarde%20cle/Saison%20Matrice/file:/F:/Users/gerardlavrardMBP/Desktop/Org-Compet(Ge&#769;ra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abasm/Desktop/Sauvegarde%20cle/Saison%20Matrice/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B11" t="str">
            <v xml:space="preserve">DATE DE LA COMPETITION   </v>
          </cell>
          <cell r="C11">
            <v>44948</v>
          </cell>
        </row>
        <row r="12">
          <cell r="B12" t="str">
            <v xml:space="preserve">LIEU   </v>
          </cell>
          <cell r="C12" t="str">
            <v>ABASM</v>
          </cell>
        </row>
        <row r="13">
          <cell r="B13" t="str">
            <v xml:space="preserve">DIRECTEUR DE JEU   </v>
          </cell>
        </row>
        <row r="14">
          <cell r="B14" t="str">
            <v xml:space="preserve">TOURNOI N°   </v>
          </cell>
          <cell r="C14">
            <v>2</v>
          </cell>
        </row>
        <row r="15">
          <cell r="B15" t="str">
            <v xml:space="preserve">POULE N°   </v>
          </cell>
          <cell r="C15">
            <v>1</v>
          </cell>
        </row>
        <row r="16">
          <cell r="B16" t="str">
            <v xml:space="preserve">MODE DE JEU    </v>
          </cell>
          <cell r="C16" t="str">
            <v>LIBRE</v>
          </cell>
        </row>
        <row r="28">
          <cell r="B28" t="str">
            <v>RAOULT Pierre-Jean</v>
          </cell>
          <cell r="C28" t="str">
            <v>R2</v>
          </cell>
        </row>
        <row r="29">
          <cell r="B29" t="str">
            <v>HANSEL GERARD</v>
          </cell>
          <cell r="C29" t="str">
            <v>R2</v>
          </cell>
        </row>
        <row r="30">
          <cell r="B30" t="str">
            <v>MA PHUOC Bich</v>
          </cell>
          <cell r="C30" t="str">
            <v>R2</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efreshError="1"/>
      <sheetData sheetId="3" refreshError="1"/>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50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HANSEL GERARD</v>
          </cell>
          <cell r="B41" t="str">
            <v>ABMA</v>
          </cell>
          <cell r="C41">
            <v>38</v>
          </cell>
          <cell r="D41" t="str">
            <v>R2</v>
          </cell>
          <cell r="E41" t="str">
            <v>R1</v>
          </cell>
          <cell r="F41" t="str">
            <v>N3</v>
          </cell>
          <cell r="G41" t="str">
            <v>R1</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B11" t="str">
            <v xml:space="preserve">DATE DE LA COMPETITION   </v>
          </cell>
          <cell r="C11">
            <v>44948</v>
          </cell>
        </row>
        <row r="12">
          <cell r="B12" t="str">
            <v xml:space="preserve">LIEU   </v>
          </cell>
          <cell r="C12" t="str">
            <v>ABASM</v>
          </cell>
        </row>
        <row r="13">
          <cell r="B13" t="str">
            <v xml:space="preserve">DIRECTEUR DE JEU   </v>
          </cell>
        </row>
        <row r="14">
          <cell r="B14" t="str">
            <v xml:space="preserve">TOURNOI N°   </v>
          </cell>
          <cell r="C14">
            <v>2</v>
          </cell>
        </row>
        <row r="15">
          <cell r="B15" t="str">
            <v xml:space="preserve">POULE N°   </v>
          </cell>
          <cell r="C15">
            <v>2</v>
          </cell>
        </row>
        <row r="16">
          <cell r="B16" t="str">
            <v xml:space="preserve">MODE DE JEU    </v>
          </cell>
          <cell r="C16" t="str">
            <v>LIBRE</v>
          </cell>
        </row>
        <row r="28">
          <cell r="B28" t="str">
            <v>PIVONET Françis</v>
          </cell>
          <cell r="C28" t="str">
            <v>R2</v>
          </cell>
        </row>
        <row r="29">
          <cell r="B29" t="str">
            <v>PEYROLE Philippe</v>
          </cell>
          <cell r="C29" t="str">
            <v>R2</v>
          </cell>
        </row>
        <row r="30">
          <cell r="B30" t="str">
            <v>LECLERC Michel</v>
          </cell>
          <cell r="C30" t="str">
            <v>R2</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sheetData sheetId="3" refreshError="1"/>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50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HANSEL GERARD</v>
          </cell>
          <cell r="B41" t="str">
            <v>ABMA</v>
          </cell>
          <cell r="C41">
            <v>38</v>
          </cell>
          <cell r="D41" t="str">
            <v>R1</v>
          </cell>
          <cell r="E41" t="str">
            <v>R1</v>
          </cell>
          <cell r="F41" t="str">
            <v>N3</v>
          </cell>
          <cell r="G41" t="str">
            <v>R1</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B11" t="str">
            <v xml:space="preserve">DATE DE LA COMPETITION   </v>
          </cell>
          <cell r="C11">
            <v>44948</v>
          </cell>
        </row>
        <row r="12">
          <cell r="B12" t="str">
            <v xml:space="preserve">LIEU   </v>
          </cell>
          <cell r="C12" t="str">
            <v>ABASM</v>
          </cell>
        </row>
        <row r="13">
          <cell r="B13" t="str">
            <v xml:space="preserve">DIRECTEUR DE JEU   </v>
          </cell>
        </row>
        <row r="14">
          <cell r="B14" t="str">
            <v xml:space="preserve">TOURNOI N°   </v>
          </cell>
          <cell r="C14">
            <v>2</v>
          </cell>
        </row>
        <row r="15">
          <cell r="B15" t="str">
            <v xml:space="preserve">POULE N°   </v>
          </cell>
          <cell r="C15">
            <v>3</v>
          </cell>
        </row>
        <row r="16">
          <cell r="B16" t="str">
            <v xml:space="preserve">MODE DE JEU    </v>
          </cell>
          <cell r="C16" t="str">
            <v>LIBRE</v>
          </cell>
        </row>
        <row r="28">
          <cell r="B28" t="str">
            <v>WEILL Denis</v>
          </cell>
          <cell r="C28" t="str">
            <v>R2</v>
          </cell>
        </row>
        <row r="29">
          <cell r="B29" t="str">
            <v>PONCE Frédéric</v>
          </cell>
          <cell r="C29" t="str">
            <v>R2</v>
          </cell>
        </row>
        <row r="30">
          <cell r="B30" t="str">
            <v>BEAUCHER Alain</v>
          </cell>
          <cell r="C30" t="str">
            <v>R2</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sheetData sheetId="3" refreshError="1"/>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50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HANSEL GERARD</v>
          </cell>
          <cell r="B41" t="str">
            <v>ABMA</v>
          </cell>
          <cell r="C41">
            <v>38</v>
          </cell>
          <cell r="D41" t="str">
            <v>R1</v>
          </cell>
          <cell r="E41" t="str">
            <v>R1</v>
          </cell>
          <cell r="F41" t="str">
            <v>N3</v>
          </cell>
          <cell r="G41" t="str">
            <v>R1</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4">
          <cell r="B14" t="str">
            <v xml:space="preserve">TOURNOI N°   </v>
          </cell>
        </row>
        <row r="16">
          <cell r="C16" t="str">
            <v>LIBRE</v>
          </cell>
        </row>
        <row r="41">
          <cell r="B41" t="str">
            <v>PIBOURDIN Eric</v>
          </cell>
          <cell r="C41" t="str">
            <v>R2</v>
          </cell>
        </row>
        <row r="42">
          <cell r="B42" t="str">
            <v>KEREBEL Eric</v>
          </cell>
          <cell r="C42" t="str">
            <v>R2</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4">
          <cell r="C4" t="str">
            <v xml:space="preserve">DATE DE LA COMPETITION   </v>
          </cell>
          <cell r="D4">
            <v>44948</v>
          </cell>
        </row>
        <row r="5">
          <cell r="C5" t="str">
            <v xml:space="preserve">LIEU   </v>
          </cell>
          <cell r="D5" t="str">
            <v>ABASM</v>
          </cell>
        </row>
        <row r="6">
          <cell r="C6" t="str">
            <v xml:space="preserve">DIRECTEUR DE JEU   </v>
          </cell>
          <cell r="D6" t="str">
            <v/>
          </cell>
        </row>
        <row r="7">
          <cell r="D7">
            <v>2</v>
          </cell>
        </row>
        <row r="8">
          <cell r="C8" t="str">
            <v xml:space="preserve">POULE N°   </v>
          </cell>
          <cell r="D8">
            <v>4</v>
          </cell>
        </row>
        <row r="9">
          <cell r="C9" t="str">
            <v xml:space="preserve">MODE DE JEU    </v>
          </cell>
          <cell r="D9" t="str">
            <v>LIBRE</v>
          </cell>
        </row>
      </sheetData>
      <sheetData sheetId="3" refreshError="1"/>
      <sheetData sheetId="4"/>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15</v>
          </cell>
          <cell r="E6" t="str">
            <v>50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HANSEL GERARD</v>
          </cell>
          <cell r="B41" t="str">
            <v>ABMA</v>
          </cell>
          <cell r="C41">
            <v>38</v>
          </cell>
          <cell r="D41" t="str">
            <v>R1</v>
          </cell>
          <cell r="E41" t="str">
            <v>R1</v>
          </cell>
          <cell r="F41" t="str">
            <v>N3</v>
          </cell>
          <cell r="G41" t="str">
            <v>R1</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Rank"/>
      <sheetName val="INSCRITS_POULES"/>
      <sheetName val="Convocation auto"/>
      <sheetName val="Convocation manuelle"/>
      <sheetName val="DONNEES"/>
    </sheetNames>
    <sheetDataSet>
      <sheetData sheetId="0" refreshError="1"/>
      <sheetData sheetId="1"/>
      <sheetData sheetId="2">
        <row r="6">
          <cell r="E6">
            <v>12</v>
          </cell>
        </row>
        <row r="9">
          <cell r="AQ9" t="b">
            <v>1</v>
          </cell>
        </row>
        <row r="10">
          <cell r="AQ10" t="b">
            <v>1</v>
          </cell>
        </row>
        <row r="11">
          <cell r="AQ11" t="b">
            <v>1</v>
          </cell>
        </row>
        <row r="12">
          <cell r="AQ12" t="b">
            <v>1</v>
          </cell>
        </row>
        <row r="13">
          <cell r="AQ13" t="b">
            <v>1</v>
          </cell>
        </row>
        <row r="14">
          <cell r="AQ14" t="b">
            <v>1</v>
          </cell>
        </row>
        <row r="15">
          <cell r="AQ15" t="b">
            <v>1</v>
          </cell>
        </row>
        <row r="16">
          <cell r="AQ16" t="b">
            <v>1</v>
          </cell>
        </row>
        <row r="17">
          <cell r="AQ17" t="b">
            <v>1</v>
          </cell>
        </row>
        <row r="18">
          <cell r="AQ18" t="b">
            <v>1</v>
          </cell>
        </row>
        <row r="19">
          <cell r="AQ19" t="b">
            <v>1</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LIVRY</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LIVRY</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LIVRY</v>
          </cell>
        </row>
        <row r="11">
          <cell r="A11" t="str">
            <v>DELAPLACE EMMANUEL</v>
          </cell>
          <cell r="B11" t="str">
            <v>143224Q</v>
          </cell>
          <cell r="C11" t="str">
            <v>LIVRY</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LIVRY</v>
          </cell>
        </row>
        <row r="15">
          <cell r="A15" t="str">
            <v>FAVERO ALAIN</v>
          </cell>
          <cell r="B15" t="str">
            <v>113683L</v>
          </cell>
          <cell r="C15" t="str">
            <v>LIVRY</v>
          </cell>
        </row>
        <row r="16">
          <cell r="A16" t="str">
            <v>FAVIEN CHRISTIAN</v>
          </cell>
          <cell r="B16" t="str">
            <v>151437F</v>
          </cell>
          <cell r="C16" t="str">
            <v>LIVRY</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LIVRY</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LIVRY</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LIVRY</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LE CAM FABRICE</v>
          </cell>
          <cell r="B33" t="str">
            <v>162092M</v>
          </cell>
          <cell r="C33" t="str">
            <v>ABMA</v>
          </cell>
        </row>
        <row r="34">
          <cell r="A34" t="str">
            <v>LE HUAN CUA TRAN</v>
          </cell>
          <cell r="B34" t="str">
            <v>118031R</v>
          </cell>
          <cell r="C34" t="str">
            <v>ABMA</v>
          </cell>
        </row>
        <row r="35">
          <cell r="A35" t="str">
            <v>LECLERC MICHEL</v>
          </cell>
          <cell r="B35" t="str">
            <v>013526G</v>
          </cell>
          <cell r="C35" t="str">
            <v>ABASM</v>
          </cell>
        </row>
        <row r="36">
          <cell r="A36" t="str">
            <v>LEMONIER THIERY</v>
          </cell>
          <cell r="B36" t="str">
            <v>154179L</v>
          </cell>
          <cell r="C36" t="str">
            <v>ABMA</v>
          </cell>
        </row>
        <row r="37">
          <cell r="A37" t="str">
            <v>LOURDOU GERARD</v>
          </cell>
          <cell r="B37" t="str">
            <v>013618U</v>
          </cell>
          <cell r="C37" t="str">
            <v>LIVRY</v>
          </cell>
        </row>
        <row r="38">
          <cell r="A38" t="str">
            <v>LUCAS PHILIPPE</v>
          </cell>
          <cell r="B38" t="str">
            <v>119631F</v>
          </cell>
          <cell r="C38" t="str">
            <v>ABASM</v>
          </cell>
        </row>
        <row r="39">
          <cell r="A39" t="str">
            <v>MA PHUOC BICH</v>
          </cell>
          <cell r="B39" t="str">
            <v>148333G</v>
          </cell>
          <cell r="C39" t="str">
            <v>ABMA</v>
          </cell>
        </row>
        <row r="40">
          <cell r="A40" t="str">
            <v>MALAHIEUDE CLAUDE</v>
          </cell>
          <cell r="B40" t="str">
            <v>110995B</v>
          </cell>
          <cell r="C40" t="str">
            <v>ABMA</v>
          </cell>
        </row>
        <row r="41">
          <cell r="A41" t="str">
            <v>MALASSIGNE ELFEGE</v>
          </cell>
          <cell r="B41" t="str">
            <v>147796Y</v>
          </cell>
          <cell r="C41" t="str">
            <v>ABASM</v>
          </cell>
        </row>
        <row r="42">
          <cell r="A42" t="str">
            <v>MANCY PIERRE</v>
          </cell>
          <cell r="B42" t="str">
            <v>143826U</v>
          </cell>
          <cell r="C42" t="str">
            <v>ABMA</v>
          </cell>
        </row>
        <row r="43">
          <cell r="A43" t="str">
            <v>MARIGNIER DANIEL</v>
          </cell>
          <cell r="B43" t="str">
            <v>103162U</v>
          </cell>
          <cell r="C43" t="str">
            <v>ABMA</v>
          </cell>
        </row>
        <row r="44">
          <cell r="A44" t="str">
            <v>MENDEL GILLES</v>
          </cell>
          <cell r="B44" t="str">
            <v>169536D</v>
          </cell>
          <cell r="C44" t="str">
            <v>ABMA</v>
          </cell>
        </row>
        <row r="45">
          <cell r="A45" t="str">
            <v>N GUYEN ANTOINE</v>
          </cell>
          <cell r="B45" t="str">
            <v>132895J</v>
          </cell>
          <cell r="C45" t="str">
            <v>ABMA</v>
          </cell>
        </row>
        <row r="46">
          <cell r="A46" t="str">
            <v>PALLOT DOMINIQUE</v>
          </cell>
          <cell r="B46" t="str">
            <v>136957P</v>
          </cell>
          <cell r="C46" t="str">
            <v>LIVRY</v>
          </cell>
        </row>
        <row r="47">
          <cell r="A47" t="str">
            <v>PAURON REGIS</v>
          </cell>
          <cell r="B47" t="str">
            <v>168325M</v>
          </cell>
          <cell r="C47" t="str">
            <v>ABMA</v>
          </cell>
        </row>
        <row r="48">
          <cell r="A48" t="str">
            <v>PEYROLE PHILIPPE</v>
          </cell>
          <cell r="B48" t="str">
            <v>013922M</v>
          </cell>
          <cell r="C48" t="str">
            <v>LIVRY</v>
          </cell>
        </row>
        <row r="49">
          <cell r="A49" t="str">
            <v>PHAM NGOC THAO</v>
          </cell>
          <cell r="B49" t="str">
            <v>148332F</v>
          </cell>
          <cell r="C49" t="str">
            <v>ABMA</v>
          </cell>
        </row>
        <row r="50">
          <cell r="A50" t="str">
            <v>PIBOURDIN ERIC</v>
          </cell>
          <cell r="B50" t="str">
            <v>157535J</v>
          </cell>
          <cell r="C50" t="str">
            <v>ABMA</v>
          </cell>
        </row>
        <row r="51">
          <cell r="A51" t="str">
            <v>PIVONET FRANCIS</v>
          </cell>
          <cell r="B51" t="str">
            <v>154522J</v>
          </cell>
          <cell r="C51" t="str">
            <v>ABASM</v>
          </cell>
        </row>
        <row r="52">
          <cell r="A52" t="str">
            <v>PONCE FREDERIC</v>
          </cell>
          <cell r="B52" t="str">
            <v>154178K</v>
          </cell>
          <cell r="C52" t="str">
            <v>ABMA</v>
          </cell>
        </row>
        <row r="53">
          <cell r="A53" t="str">
            <v>RAOULT PIERRE JEAN</v>
          </cell>
          <cell r="B53" t="str">
            <v>109291N</v>
          </cell>
          <cell r="C53" t="str">
            <v>ABASM</v>
          </cell>
        </row>
        <row r="54">
          <cell r="A54" t="str">
            <v>RIEGEL SERGE</v>
          </cell>
          <cell r="B54" t="str">
            <v>010178M</v>
          </cell>
          <cell r="C54" t="str">
            <v>ABASM</v>
          </cell>
        </row>
        <row r="55">
          <cell r="A55" t="str">
            <v>SAGET XAVIER</v>
          </cell>
          <cell r="B55" t="str">
            <v>159467J</v>
          </cell>
          <cell r="C55" t="str">
            <v>ABASM</v>
          </cell>
        </row>
        <row r="56">
          <cell r="A56" t="str">
            <v>SALZENSTEIN GEORGES</v>
          </cell>
          <cell r="B56" t="str">
            <v>111888K</v>
          </cell>
          <cell r="C56" t="str">
            <v>LIVRY</v>
          </cell>
        </row>
        <row r="57">
          <cell r="A57" t="str">
            <v>SIMON CLAUDE</v>
          </cell>
          <cell r="B57" t="str">
            <v>137385B</v>
          </cell>
          <cell r="C57" t="str">
            <v>ABASM</v>
          </cell>
        </row>
        <row r="58">
          <cell r="A58" t="str">
            <v>TENREIRO ARISTIDE</v>
          </cell>
          <cell r="B58" t="str">
            <v>014225D</v>
          </cell>
          <cell r="C58" t="str">
            <v>LIVRY</v>
          </cell>
        </row>
        <row r="59">
          <cell r="A59" t="str">
            <v>THIERRY JEAN MICHEL</v>
          </cell>
          <cell r="B59" t="str">
            <v>014238Q</v>
          </cell>
          <cell r="C59" t="str">
            <v>ABMA</v>
          </cell>
        </row>
        <row r="60">
          <cell r="A60" t="str">
            <v>WEILL DENIS</v>
          </cell>
          <cell r="B60" t="str">
            <v>168882S</v>
          </cell>
          <cell r="C60" t="str">
            <v>ABASM</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ph "/>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59DC-8339-4110-9AB4-0B21ED7F375A}">
  <sheetPr>
    <pageSetUpPr fitToPage="1"/>
  </sheetPr>
  <dimension ref="A2:EB163"/>
  <sheetViews>
    <sheetView tabSelected="1" topLeftCell="A4" zoomScaleNormal="100" workbookViewId="0">
      <selection activeCell="W42" sqref="W42"/>
    </sheetView>
  </sheetViews>
  <sheetFormatPr baseColWidth="10" defaultColWidth="10.6640625" defaultRowHeight="15.6" outlineLevelCol="1" x14ac:dyDescent="0.3"/>
  <cols>
    <col min="1" max="1" width="3.33203125" style="2" customWidth="1"/>
    <col min="2" max="2" width="28.33203125" style="2" hidden="1" customWidth="1" outlineLevel="1"/>
    <col min="3" max="3" width="17.33203125" style="89" customWidth="1" collapsed="1"/>
    <col min="4" max="4" width="16.109375" style="89" customWidth="1"/>
    <col min="5" max="5" width="8.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6.77734375" style="6" customWidth="1" collapsed="1"/>
    <col min="12" max="12" width="9" style="6" hidden="1" customWidth="1" outlineLevel="1"/>
    <col min="13" max="13" width="10.33203125" style="6" hidden="1" customWidth="1" outlineLevel="1"/>
    <col min="14" max="14" width="12.88671875" style="167" hidden="1" customWidth="1" outlineLevel="1"/>
    <col min="15" max="15" width="12.109375" style="6" hidden="1" customWidth="1" outlineLevel="1"/>
    <col min="16" max="16" width="8.5546875" style="6" customWidth="1" collapsed="1"/>
    <col min="17" max="17" width="8.44140625" style="6" customWidth="1"/>
    <col min="18" max="18" width="10.109375" style="167" customWidth="1" outlineLevel="1"/>
    <col min="19" max="19" width="11.88671875" style="6" customWidth="1" outlineLevel="1"/>
    <col min="20" max="20" width="12.33203125" style="6" customWidth="1" outlineLevel="1"/>
    <col min="21" max="21" width="9.5546875" style="6" customWidth="1" outlineLevel="1"/>
    <col min="22" max="22" width="15.6640625" style="167" customWidth="1"/>
    <col min="23" max="23" width="16.88671875" style="2" customWidth="1"/>
    <col min="24" max="24" width="16.88671875" style="167" customWidth="1" outlineLevel="1"/>
    <col min="25" max="27" width="10.6640625" style="2" customWidth="1" outlineLevel="1"/>
    <col min="28" max="28" width="10.6640625" style="2" customWidth="1"/>
    <col min="29" max="32" width="10.6640625" style="2"/>
    <col min="33" max="33" width="0" style="2" hidden="1" customWidth="1"/>
    <col min="34" max="256" width="10.6640625" style="2"/>
    <col min="257" max="257" width="3.33203125" style="2" customWidth="1"/>
    <col min="258" max="258" width="0" style="2" hidden="1" customWidth="1"/>
    <col min="259" max="259" width="17.33203125" style="2" customWidth="1"/>
    <col min="260" max="260" width="16.109375" style="2" customWidth="1"/>
    <col min="261" max="261" width="8.6640625" style="2" customWidth="1"/>
    <col min="262" max="266" width="0" style="2" hidden="1" customWidth="1"/>
    <col min="267" max="267" width="6.77734375" style="2" customWidth="1"/>
    <col min="268" max="271" width="0" style="2" hidden="1" customWidth="1"/>
    <col min="272" max="272" width="8.5546875" style="2" customWidth="1"/>
    <col min="273" max="273" width="8.44140625" style="2" customWidth="1"/>
    <col min="274" max="274" width="10.109375" style="2" customWidth="1"/>
    <col min="275" max="275" width="11.88671875" style="2" customWidth="1"/>
    <col min="276" max="276" width="12.33203125" style="2" customWidth="1"/>
    <col min="277" max="277" width="9.5546875" style="2" customWidth="1"/>
    <col min="278" max="278" width="15.6640625" style="2" customWidth="1"/>
    <col min="279" max="280" width="16.88671875" style="2" customWidth="1"/>
    <col min="281" max="288" width="10.6640625" style="2"/>
    <col min="289" max="289" width="0" style="2" hidden="1" customWidth="1"/>
    <col min="290" max="512" width="10.6640625" style="2"/>
    <col min="513" max="513" width="3.33203125" style="2" customWidth="1"/>
    <col min="514" max="514" width="0" style="2" hidden="1" customWidth="1"/>
    <col min="515" max="515" width="17.33203125" style="2" customWidth="1"/>
    <col min="516" max="516" width="16.109375" style="2" customWidth="1"/>
    <col min="517" max="517" width="8.6640625" style="2" customWidth="1"/>
    <col min="518" max="522" width="0" style="2" hidden="1" customWidth="1"/>
    <col min="523" max="523" width="6.77734375" style="2" customWidth="1"/>
    <col min="524" max="527" width="0" style="2" hidden="1" customWidth="1"/>
    <col min="528" max="528" width="8.5546875" style="2" customWidth="1"/>
    <col min="529" max="529" width="8.44140625" style="2" customWidth="1"/>
    <col min="530" max="530" width="10.109375" style="2" customWidth="1"/>
    <col min="531" max="531" width="11.88671875" style="2" customWidth="1"/>
    <col min="532" max="532" width="12.33203125" style="2" customWidth="1"/>
    <col min="533" max="533" width="9.5546875" style="2" customWidth="1"/>
    <col min="534" max="534" width="15.6640625" style="2" customWidth="1"/>
    <col min="535" max="536" width="16.88671875" style="2" customWidth="1"/>
    <col min="537" max="544" width="10.6640625" style="2"/>
    <col min="545" max="545" width="0" style="2" hidden="1" customWidth="1"/>
    <col min="546" max="768" width="10.6640625" style="2"/>
    <col min="769" max="769" width="3.33203125" style="2" customWidth="1"/>
    <col min="770" max="770" width="0" style="2" hidden="1" customWidth="1"/>
    <col min="771" max="771" width="17.33203125" style="2" customWidth="1"/>
    <col min="772" max="772" width="16.109375" style="2" customWidth="1"/>
    <col min="773" max="773" width="8.6640625" style="2" customWidth="1"/>
    <col min="774" max="778" width="0" style="2" hidden="1" customWidth="1"/>
    <col min="779" max="779" width="6.77734375" style="2" customWidth="1"/>
    <col min="780" max="783" width="0" style="2" hidden="1" customWidth="1"/>
    <col min="784" max="784" width="8.5546875" style="2" customWidth="1"/>
    <col min="785" max="785" width="8.44140625" style="2" customWidth="1"/>
    <col min="786" max="786" width="10.109375" style="2" customWidth="1"/>
    <col min="787" max="787" width="11.88671875" style="2" customWidth="1"/>
    <col min="788" max="788" width="12.33203125" style="2" customWidth="1"/>
    <col min="789" max="789" width="9.5546875" style="2" customWidth="1"/>
    <col min="790" max="790" width="15.6640625" style="2" customWidth="1"/>
    <col min="791" max="792" width="16.88671875" style="2" customWidth="1"/>
    <col min="793" max="800" width="10.6640625" style="2"/>
    <col min="801" max="801" width="0" style="2" hidden="1" customWidth="1"/>
    <col min="802" max="1024" width="10.6640625" style="2"/>
    <col min="1025" max="1025" width="3.33203125" style="2" customWidth="1"/>
    <col min="1026" max="1026" width="0" style="2" hidden="1" customWidth="1"/>
    <col min="1027" max="1027" width="17.33203125" style="2" customWidth="1"/>
    <col min="1028" max="1028" width="16.109375" style="2" customWidth="1"/>
    <col min="1029" max="1029" width="8.6640625" style="2" customWidth="1"/>
    <col min="1030" max="1034" width="0" style="2" hidden="1" customWidth="1"/>
    <col min="1035" max="1035" width="6.77734375" style="2" customWidth="1"/>
    <col min="1036" max="1039" width="0" style="2" hidden="1" customWidth="1"/>
    <col min="1040" max="1040" width="8.5546875" style="2" customWidth="1"/>
    <col min="1041" max="1041" width="8.44140625" style="2" customWidth="1"/>
    <col min="1042" max="1042" width="10.109375" style="2" customWidth="1"/>
    <col min="1043" max="1043" width="11.88671875" style="2" customWidth="1"/>
    <col min="1044" max="1044" width="12.33203125" style="2" customWidth="1"/>
    <col min="1045" max="1045" width="9.5546875" style="2" customWidth="1"/>
    <col min="1046" max="1046" width="15.6640625" style="2" customWidth="1"/>
    <col min="1047" max="1048" width="16.88671875" style="2" customWidth="1"/>
    <col min="1049" max="1056" width="10.6640625" style="2"/>
    <col min="1057" max="1057" width="0" style="2" hidden="1" customWidth="1"/>
    <col min="1058" max="1280" width="10.6640625" style="2"/>
    <col min="1281" max="1281" width="3.33203125" style="2" customWidth="1"/>
    <col min="1282" max="1282" width="0" style="2" hidden="1" customWidth="1"/>
    <col min="1283" max="1283" width="17.33203125" style="2" customWidth="1"/>
    <col min="1284" max="1284" width="16.109375" style="2" customWidth="1"/>
    <col min="1285" max="1285" width="8.6640625" style="2" customWidth="1"/>
    <col min="1286" max="1290" width="0" style="2" hidden="1" customWidth="1"/>
    <col min="1291" max="1291" width="6.77734375" style="2" customWidth="1"/>
    <col min="1292" max="1295" width="0" style="2" hidden="1" customWidth="1"/>
    <col min="1296" max="1296" width="8.5546875" style="2" customWidth="1"/>
    <col min="1297" max="1297" width="8.44140625" style="2" customWidth="1"/>
    <col min="1298" max="1298" width="10.109375" style="2" customWidth="1"/>
    <col min="1299" max="1299" width="11.88671875" style="2" customWidth="1"/>
    <col min="1300" max="1300" width="12.33203125" style="2" customWidth="1"/>
    <col min="1301" max="1301" width="9.5546875" style="2" customWidth="1"/>
    <col min="1302" max="1302" width="15.6640625" style="2" customWidth="1"/>
    <col min="1303" max="1304" width="16.88671875" style="2" customWidth="1"/>
    <col min="1305" max="1312" width="10.6640625" style="2"/>
    <col min="1313" max="1313" width="0" style="2" hidden="1" customWidth="1"/>
    <col min="1314" max="1536" width="10.6640625" style="2"/>
    <col min="1537" max="1537" width="3.33203125" style="2" customWidth="1"/>
    <col min="1538" max="1538" width="0" style="2" hidden="1" customWidth="1"/>
    <col min="1539" max="1539" width="17.33203125" style="2" customWidth="1"/>
    <col min="1540" max="1540" width="16.109375" style="2" customWidth="1"/>
    <col min="1541" max="1541" width="8.6640625" style="2" customWidth="1"/>
    <col min="1542" max="1546" width="0" style="2" hidden="1" customWidth="1"/>
    <col min="1547" max="1547" width="6.77734375" style="2" customWidth="1"/>
    <col min="1548" max="1551" width="0" style="2" hidden="1" customWidth="1"/>
    <col min="1552" max="1552" width="8.5546875" style="2" customWidth="1"/>
    <col min="1553" max="1553" width="8.44140625" style="2" customWidth="1"/>
    <col min="1554" max="1554" width="10.109375" style="2" customWidth="1"/>
    <col min="1555" max="1555" width="11.88671875" style="2" customWidth="1"/>
    <col min="1556" max="1556" width="12.33203125" style="2" customWidth="1"/>
    <col min="1557" max="1557" width="9.5546875" style="2" customWidth="1"/>
    <col min="1558" max="1558" width="15.6640625" style="2" customWidth="1"/>
    <col min="1559" max="1560" width="16.88671875" style="2" customWidth="1"/>
    <col min="1561" max="1568" width="10.6640625" style="2"/>
    <col min="1569" max="1569" width="0" style="2" hidden="1" customWidth="1"/>
    <col min="1570" max="1792" width="10.6640625" style="2"/>
    <col min="1793" max="1793" width="3.33203125" style="2" customWidth="1"/>
    <col min="1794" max="1794" width="0" style="2" hidden="1" customWidth="1"/>
    <col min="1795" max="1795" width="17.33203125" style="2" customWidth="1"/>
    <col min="1796" max="1796" width="16.109375" style="2" customWidth="1"/>
    <col min="1797" max="1797" width="8.6640625" style="2" customWidth="1"/>
    <col min="1798" max="1802" width="0" style="2" hidden="1" customWidth="1"/>
    <col min="1803" max="1803" width="6.77734375" style="2" customWidth="1"/>
    <col min="1804" max="1807" width="0" style="2" hidden="1" customWidth="1"/>
    <col min="1808" max="1808" width="8.5546875" style="2" customWidth="1"/>
    <col min="1809" max="1809" width="8.44140625" style="2" customWidth="1"/>
    <col min="1810" max="1810" width="10.109375" style="2" customWidth="1"/>
    <col min="1811" max="1811" width="11.88671875" style="2" customWidth="1"/>
    <col min="1812" max="1812" width="12.33203125" style="2" customWidth="1"/>
    <col min="1813" max="1813" width="9.5546875" style="2" customWidth="1"/>
    <col min="1814" max="1814" width="15.6640625" style="2" customWidth="1"/>
    <col min="1815" max="1816" width="16.88671875" style="2" customWidth="1"/>
    <col min="1817" max="1824" width="10.6640625" style="2"/>
    <col min="1825" max="1825" width="0" style="2" hidden="1" customWidth="1"/>
    <col min="1826" max="2048" width="10.6640625" style="2"/>
    <col min="2049" max="2049" width="3.33203125" style="2" customWidth="1"/>
    <col min="2050" max="2050" width="0" style="2" hidden="1" customWidth="1"/>
    <col min="2051" max="2051" width="17.33203125" style="2" customWidth="1"/>
    <col min="2052" max="2052" width="16.109375" style="2" customWidth="1"/>
    <col min="2053" max="2053" width="8.6640625" style="2" customWidth="1"/>
    <col min="2054" max="2058" width="0" style="2" hidden="1" customWidth="1"/>
    <col min="2059" max="2059" width="6.77734375" style="2" customWidth="1"/>
    <col min="2060" max="2063" width="0" style="2" hidden="1" customWidth="1"/>
    <col min="2064" max="2064" width="8.5546875" style="2" customWidth="1"/>
    <col min="2065" max="2065" width="8.44140625" style="2" customWidth="1"/>
    <col min="2066" max="2066" width="10.109375" style="2" customWidth="1"/>
    <col min="2067" max="2067" width="11.88671875" style="2" customWidth="1"/>
    <col min="2068" max="2068" width="12.33203125" style="2" customWidth="1"/>
    <col min="2069" max="2069" width="9.5546875" style="2" customWidth="1"/>
    <col min="2070" max="2070" width="15.6640625" style="2" customWidth="1"/>
    <col min="2071" max="2072" width="16.88671875" style="2" customWidth="1"/>
    <col min="2073" max="2080" width="10.6640625" style="2"/>
    <col min="2081" max="2081" width="0" style="2" hidden="1" customWidth="1"/>
    <col min="2082" max="2304" width="10.6640625" style="2"/>
    <col min="2305" max="2305" width="3.33203125" style="2" customWidth="1"/>
    <col min="2306" max="2306" width="0" style="2" hidden="1" customWidth="1"/>
    <col min="2307" max="2307" width="17.33203125" style="2" customWidth="1"/>
    <col min="2308" max="2308" width="16.109375" style="2" customWidth="1"/>
    <col min="2309" max="2309" width="8.6640625" style="2" customWidth="1"/>
    <col min="2310" max="2314" width="0" style="2" hidden="1" customWidth="1"/>
    <col min="2315" max="2315" width="6.77734375" style="2" customWidth="1"/>
    <col min="2316" max="2319" width="0" style="2" hidden="1" customWidth="1"/>
    <col min="2320" max="2320" width="8.5546875" style="2" customWidth="1"/>
    <col min="2321" max="2321" width="8.44140625" style="2" customWidth="1"/>
    <col min="2322" max="2322" width="10.109375" style="2" customWidth="1"/>
    <col min="2323" max="2323" width="11.88671875" style="2" customWidth="1"/>
    <col min="2324" max="2324" width="12.33203125" style="2" customWidth="1"/>
    <col min="2325" max="2325" width="9.5546875" style="2" customWidth="1"/>
    <col min="2326" max="2326" width="15.6640625" style="2" customWidth="1"/>
    <col min="2327" max="2328" width="16.88671875" style="2" customWidth="1"/>
    <col min="2329" max="2336" width="10.6640625" style="2"/>
    <col min="2337" max="2337" width="0" style="2" hidden="1" customWidth="1"/>
    <col min="2338" max="2560" width="10.6640625" style="2"/>
    <col min="2561" max="2561" width="3.33203125" style="2" customWidth="1"/>
    <col min="2562" max="2562" width="0" style="2" hidden="1" customWidth="1"/>
    <col min="2563" max="2563" width="17.33203125" style="2" customWidth="1"/>
    <col min="2564" max="2564" width="16.109375" style="2" customWidth="1"/>
    <col min="2565" max="2565" width="8.6640625" style="2" customWidth="1"/>
    <col min="2566" max="2570" width="0" style="2" hidden="1" customWidth="1"/>
    <col min="2571" max="2571" width="6.77734375" style="2" customWidth="1"/>
    <col min="2572" max="2575" width="0" style="2" hidden="1" customWidth="1"/>
    <col min="2576" max="2576" width="8.5546875" style="2" customWidth="1"/>
    <col min="2577" max="2577" width="8.44140625" style="2" customWidth="1"/>
    <col min="2578" max="2578" width="10.109375" style="2" customWidth="1"/>
    <col min="2579" max="2579" width="11.88671875" style="2" customWidth="1"/>
    <col min="2580" max="2580" width="12.33203125" style="2" customWidth="1"/>
    <col min="2581" max="2581" width="9.5546875" style="2" customWidth="1"/>
    <col min="2582" max="2582" width="15.6640625" style="2" customWidth="1"/>
    <col min="2583" max="2584" width="16.88671875" style="2" customWidth="1"/>
    <col min="2585" max="2592" width="10.6640625" style="2"/>
    <col min="2593" max="2593" width="0" style="2" hidden="1" customWidth="1"/>
    <col min="2594" max="2816" width="10.6640625" style="2"/>
    <col min="2817" max="2817" width="3.33203125" style="2" customWidth="1"/>
    <col min="2818" max="2818" width="0" style="2" hidden="1" customWidth="1"/>
    <col min="2819" max="2819" width="17.33203125" style="2" customWidth="1"/>
    <col min="2820" max="2820" width="16.109375" style="2" customWidth="1"/>
    <col min="2821" max="2821" width="8.6640625" style="2" customWidth="1"/>
    <col min="2822" max="2826" width="0" style="2" hidden="1" customWidth="1"/>
    <col min="2827" max="2827" width="6.77734375" style="2" customWidth="1"/>
    <col min="2828" max="2831" width="0" style="2" hidden="1" customWidth="1"/>
    <col min="2832" max="2832" width="8.5546875" style="2" customWidth="1"/>
    <col min="2833" max="2833" width="8.44140625" style="2" customWidth="1"/>
    <col min="2834" max="2834" width="10.109375" style="2" customWidth="1"/>
    <col min="2835" max="2835" width="11.88671875" style="2" customWidth="1"/>
    <col min="2836" max="2836" width="12.33203125" style="2" customWidth="1"/>
    <col min="2837" max="2837" width="9.5546875" style="2" customWidth="1"/>
    <col min="2838" max="2838" width="15.6640625" style="2" customWidth="1"/>
    <col min="2839" max="2840" width="16.88671875" style="2" customWidth="1"/>
    <col min="2841" max="2848" width="10.6640625" style="2"/>
    <col min="2849" max="2849" width="0" style="2" hidden="1" customWidth="1"/>
    <col min="2850" max="3072" width="10.6640625" style="2"/>
    <col min="3073" max="3073" width="3.33203125" style="2" customWidth="1"/>
    <col min="3074" max="3074" width="0" style="2" hidden="1" customWidth="1"/>
    <col min="3075" max="3075" width="17.33203125" style="2" customWidth="1"/>
    <col min="3076" max="3076" width="16.109375" style="2" customWidth="1"/>
    <col min="3077" max="3077" width="8.6640625" style="2" customWidth="1"/>
    <col min="3078" max="3082" width="0" style="2" hidden="1" customWidth="1"/>
    <col min="3083" max="3083" width="6.77734375" style="2" customWidth="1"/>
    <col min="3084" max="3087" width="0" style="2" hidden="1" customWidth="1"/>
    <col min="3088" max="3088" width="8.5546875" style="2" customWidth="1"/>
    <col min="3089" max="3089" width="8.44140625" style="2" customWidth="1"/>
    <col min="3090" max="3090" width="10.109375" style="2" customWidth="1"/>
    <col min="3091" max="3091" width="11.88671875" style="2" customWidth="1"/>
    <col min="3092" max="3092" width="12.33203125" style="2" customWidth="1"/>
    <col min="3093" max="3093" width="9.5546875" style="2" customWidth="1"/>
    <col min="3094" max="3094" width="15.6640625" style="2" customWidth="1"/>
    <col min="3095" max="3096" width="16.88671875" style="2" customWidth="1"/>
    <col min="3097" max="3104" width="10.6640625" style="2"/>
    <col min="3105" max="3105" width="0" style="2" hidden="1" customWidth="1"/>
    <col min="3106" max="3328" width="10.6640625" style="2"/>
    <col min="3329" max="3329" width="3.33203125" style="2" customWidth="1"/>
    <col min="3330" max="3330" width="0" style="2" hidden="1" customWidth="1"/>
    <col min="3331" max="3331" width="17.33203125" style="2" customWidth="1"/>
    <col min="3332" max="3332" width="16.109375" style="2" customWidth="1"/>
    <col min="3333" max="3333" width="8.6640625" style="2" customWidth="1"/>
    <col min="3334" max="3338" width="0" style="2" hidden="1" customWidth="1"/>
    <col min="3339" max="3339" width="6.77734375" style="2" customWidth="1"/>
    <col min="3340" max="3343" width="0" style="2" hidden="1" customWidth="1"/>
    <col min="3344" max="3344" width="8.5546875" style="2" customWidth="1"/>
    <col min="3345" max="3345" width="8.44140625" style="2" customWidth="1"/>
    <col min="3346" max="3346" width="10.109375" style="2" customWidth="1"/>
    <col min="3347" max="3347" width="11.88671875" style="2" customWidth="1"/>
    <col min="3348" max="3348" width="12.33203125" style="2" customWidth="1"/>
    <col min="3349" max="3349" width="9.5546875" style="2" customWidth="1"/>
    <col min="3350" max="3350" width="15.6640625" style="2" customWidth="1"/>
    <col min="3351" max="3352" width="16.88671875" style="2" customWidth="1"/>
    <col min="3353" max="3360" width="10.6640625" style="2"/>
    <col min="3361" max="3361" width="0" style="2" hidden="1" customWidth="1"/>
    <col min="3362" max="3584" width="10.6640625" style="2"/>
    <col min="3585" max="3585" width="3.33203125" style="2" customWidth="1"/>
    <col min="3586" max="3586" width="0" style="2" hidden="1" customWidth="1"/>
    <col min="3587" max="3587" width="17.33203125" style="2" customWidth="1"/>
    <col min="3588" max="3588" width="16.109375" style="2" customWidth="1"/>
    <col min="3589" max="3589" width="8.6640625" style="2" customWidth="1"/>
    <col min="3590" max="3594" width="0" style="2" hidden="1" customWidth="1"/>
    <col min="3595" max="3595" width="6.77734375" style="2" customWidth="1"/>
    <col min="3596" max="3599" width="0" style="2" hidden="1" customWidth="1"/>
    <col min="3600" max="3600" width="8.5546875" style="2" customWidth="1"/>
    <col min="3601" max="3601" width="8.44140625" style="2" customWidth="1"/>
    <col min="3602" max="3602" width="10.109375" style="2" customWidth="1"/>
    <col min="3603" max="3603" width="11.88671875" style="2" customWidth="1"/>
    <col min="3604" max="3604" width="12.33203125" style="2" customWidth="1"/>
    <col min="3605" max="3605" width="9.5546875" style="2" customWidth="1"/>
    <col min="3606" max="3606" width="15.6640625" style="2" customWidth="1"/>
    <col min="3607" max="3608" width="16.88671875" style="2" customWidth="1"/>
    <col min="3609" max="3616" width="10.6640625" style="2"/>
    <col min="3617" max="3617" width="0" style="2" hidden="1" customWidth="1"/>
    <col min="3618" max="3840" width="10.6640625" style="2"/>
    <col min="3841" max="3841" width="3.33203125" style="2" customWidth="1"/>
    <col min="3842" max="3842" width="0" style="2" hidden="1" customWidth="1"/>
    <col min="3843" max="3843" width="17.33203125" style="2" customWidth="1"/>
    <col min="3844" max="3844" width="16.109375" style="2" customWidth="1"/>
    <col min="3845" max="3845" width="8.6640625" style="2" customWidth="1"/>
    <col min="3846" max="3850" width="0" style="2" hidden="1" customWidth="1"/>
    <col min="3851" max="3851" width="6.77734375" style="2" customWidth="1"/>
    <col min="3852" max="3855" width="0" style="2" hidden="1" customWidth="1"/>
    <col min="3856" max="3856" width="8.5546875" style="2" customWidth="1"/>
    <col min="3857" max="3857" width="8.44140625" style="2" customWidth="1"/>
    <col min="3858" max="3858" width="10.109375" style="2" customWidth="1"/>
    <col min="3859" max="3859" width="11.88671875" style="2" customWidth="1"/>
    <col min="3860" max="3860" width="12.33203125" style="2" customWidth="1"/>
    <col min="3861" max="3861" width="9.5546875" style="2" customWidth="1"/>
    <col min="3862" max="3862" width="15.6640625" style="2" customWidth="1"/>
    <col min="3863" max="3864" width="16.88671875" style="2" customWidth="1"/>
    <col min="3865" max="3872" width="10.6640625" style="2"/>
    <col min="3873" max="3873" width="0" style="2" hidden="1" customWidth="1"/>
    <col min="3874" max="4096" width="10.6640625" style="2"/>
    <col min="4097" max="4097" width="3.33203125" style="2" customWidth="1"/>
    <col min="4098" max="4098" width="0" style="2" hidden="1" customWidth="1"/>
    <col min="4099" max="4099" width="17.33203125" style="2" customWidth="1"/>
    <col min="4100" max="4100" width="16.109375" style="2" customWidth="1"/>
    <col min="4101" max="4101" width="8.6640625" style="2" customWidth="1"/>
    <col min="4102" max="4106" width="0" style="2" hidden="1" customWidth="1"/>
    <col min="4107" max="4107" width="6.77734375" style="2" customWidth="1"/>
    <col min="4108" max="4111" width="0" style="2" hidden="1" customWidth="1"/>
    <col min="4112" max="4112" width="8.5546875" style="2" customWidth="1"/>
    <col min="4113" max="4113" width="8.44140625" style="2" customWidth="1"/>
    <col min="4114" max="4114" width="10.109375" style="2" customWidth="1"/>
    <col min="4115" max="4115" width="11.88671875" style="2" customWidth="1"/>
    <col min="4116" max="4116" width="12.33203125" style="2" customWidth="1"/>
    <col min="4117" max="4117" width="9.5546875" style="2" customWidth="1"/>
    <col min="4118" max="4118" width="15.6640625" style="2" customWidth="1"/>
    <col min="4119" max="4120" width="16.88671875" style="2" customWidth="1"/>
    <col min="4121" max="4128" width="10.6640625" style="2"/>
    <col min="4129" max="4129" width="0" style="2" hidden="1" customWidth="1"/>
    <col min="4130" max="4352" width="10.6640625" style="2"/>
    <col min="4353" max="4353" width="3.33203125" style="2" customWidth="1"/>
    <col min="4354" max="4354" width="0" style="2" hidden="1" customWidth="1"/>
    <col min="4355" max="4355" width="17.33203125" style="2" customWidth="1"/>
    <col min="4356" max="4356" width="16.109375" style="2" customWidth="1"/>
    <col min="4357" max="4357" width="8.6640625" style="2" customWidth="1"/>
    <col min="4358" max="4362" width="0" style="2" hidden="1" customWidth="1"/>
    <col min="4363" max="4363" width="6.77734375" style="2" customWidth="1"/>
    <col min="4364" max="4367" width="0" style="2" hidden="1" customWidth="1"/>
    <col min="4368" max="4368" width="8.5546875" style="2" customWidth="1"/>
    <col min="4369" max="4369" width="8.44140625" style="2" customWidth="1"/>
    <col min="4370" max="4370" width="10.109375" style="2" customWidth="1"/>
    <col min="4371" max="4371" width="11.88671875" style="2" customWidth="1"/>
    <col min="4372" max="4372" width="12.33203125" style="2" customWidth="1"/>
    <col min="4373" max="4373" width="9.5546875" style="2" customWidth="1"/>
    <col min="4374" max="4374" width="15.6640625" style="2" customWidth="1"/>
    <col min="4375" max="4376" width="16.88671875" style="2" customWidth="1"/>
    <col min="4377" max="4384" width="10.6640625" style="2"/>
    <col min="4385" max="4385" width="0" style="2" hidden="1" customWidth="1"/>
    <col min="4386" max="4608" width="10.6640625" style="2"/>
    <col min="4609" max="4609" width="3.33203125" style="2" customWidth="1"/>
    <col min="4610" max="4610" width="0" style="2" hidden="1" customWidth="1"/>
    <col min="4611" max="4611" width="17.33203125" style="2" customWidth="1"/>
    <col min="4612" max="4612" width="16.109375" style="2" customWidth="1"/>
    <col min="4613" max="4613" width="8.6640625" style="2" customWidth="1"/>
    <col min="4614" max="4618" width="0" style="2" hidden="1" customWidth="1"/>
    <col min="4619" max="4619" width="6.77734375" style="2" customWidth="1"/>
    <col min="4620" max="4623" width="0" style="2" hidden="1" customWidth="1"/>
    <col min="4624" max="4624" width="8.5546875" style="2" customWidth="1"/>
    <col min="4625" max="4625" width="8.44140625" style="2" customWidth="1"/>
    <col min="4626" max="4626" width="10.109375" style="2" customWidth="1"/>
    <col min="4627" max="4627" width="11.88671875" style="2" customWidth="1"/>
    <col min="4628" max="4628" width="12.33203125" style="2" customWidth="1"/>
    <col min="4629" max="4629" width="9.5546875" style="2" customWidth="1"/>
    <col min="4630" max="4630" width="15.6640625" style="2" customWidth="1"/>
    <col min="4631" max="4632" width="16.88671875" style="2" customWidth="1"/>
    <col min="4633" max="4640" width="10.6640625" style="2"/>
    <col min="4641" max="4641" width="0" style="2" hidden="1" customWidth="1"/>
    <col min="4642" max="4864" width="10.6640625" style="2"/>
    <col min="4865" max="4865" width="3.33203125" style="2" customWidth="1"/>
    <col min="4866" max="4866" width="0" style="2" hidden="1" customWidth="1"/>
    <col min="4867" max="4867" width="17.33203125" style="2" customWidth="1"/>
    <col min="4868" max="4868" width="16.109375" style="2" customWidth="1"/>
    <col min="4869" max="4869" width="8.6640625" style="2" customWidth="1"/>
    <col min="4870" max="4874" width="0" style="2" hidden="1" customWidth="1"/>
    <col min="4875" max="4875" width="6.77734375" style="2" customWidth="1"/>
    <col min="4876" max="4879" width="0" style="2" hidden="1" customWidth="1"/>
    <col min="4880" max="4880" width="8.5546875" style="2" customWidth="1"/>
    <col min="4881" max="4881" width="8.44140625" style="2" customWidth="1"/>
    <col min="4882" max="4882" width="10.109375" style="2" customWidth="1"/>
    <col min="4883" max="4883" width="11.88671875" style="2" customWidth="1"/>
    <col min="4884" max="4884" width="12.33203125" style="2" customWidth="1"/>
    <col min="4885" max="4885" width="9.5546875" style="2" customWidth="1"/>
    <col min="4886" max="4886" width="15.6640625" style="2" customWidth="1"/>
    <col min="4887" max="4888" width="16.88671875" style="2" customWidth="1"/>
    <col min="4889" max="4896" width="10.6640625" style="2"/>
    <col min="4897" max="4897" width="0" style="2" hidden="1" customWidth="1"/>
    <col min="4898" max="5120" width="10.6640625" style="2"/>
    <col min="5121" max="5121" width="3.33203125" style="2" customWidth="1"/>
    <col min="5122" max="5122" width="0" style="2" hidden="1" customWidth="1"/>
    <col min="5123" max="5123" width="17.33203125" style="2" customWidth="1"/>
    <col min="5124" max="5124" width="16.109375" style="2" customWidth="1"/>
    <col min="5125" max="5125" width="8.6640625" style="2" customWidth="1"/>
    <col min="5126" max="5130" width="0" style="2" hidden="1" customWidth="1"/>
    <col min="5131" max="5131" width="6.77734375" style="2" customWidth="1"/>
    <col min="5132" max="5135" width="0" style="2" hidden="1" customWidth="1"/>
    <col min="5136" max="5136" width="8.5546875" style="2" customWidth="1"/>
    <col min="5137" max="5137" width="8.44140625" style="2" customWidth="1"/>
    <col min="5138" max="5138" width="10.109375" style="2" customWidth="1"/>
    <col min="5139" max="5139" width="11.88671875" style="2" customWidth="1"/>
    <col min="5140" max="5140" width="12.33203125" style="2" customWidth="1"/>
    <col min="5141" max="5141" width="9.5546875" style="2" customWidth="1"/>
    <col min="5142" max="5142" width="15.6640625" style="2" customWidth="1"/>
    <col min="5143" max="5144" width="16.88671875" style="2" customWidth="1"/>
    <col min="5145" max="5152" width="10.6640625" style="2"/>
    <col min="5153" max="5153" width="0" style="2" hidden="1" customWidth="1"/>
    <col min="5154" max="5376" width="10.6640625" style="2"/>
    <col min="5377" max="5377" width="3.33203125" style="2" customWidth="1"/>
    <col min="5378" max="5378" width="0" style="2" hidden="1" customWidth="1"/>
    <col min="5379" max="5379" width="17.33203125" style="2" customWidth="1"/>
    <col min="5380" max="5380" width="16.109375" style="2" customWidth="1"/>
    <col min="5381" max="5381" width="8.6640625" style="2" customWidth="1"/>
    <col min="5382" max="5386" width="0" style="2" hidden="1" customWidth="1"/>
    <col min="5387" max="5387" width="6.77734375" style="2" customWidth="1"/>
    <col min="5388" max="5391" width="0" style="2" hidden="1" customWidth="1"/>
    <col min="5392" max="5392" width="8.5546875" style="2" customWidth="1"/>
    <col min="5393" max="5393" width="8.44140625" style="2" customWidth="1"/>
    <col min="5394" max="5394" width="10.109375" style="2" customWidth="1"/>
    <col min="5395" max="5395" width="11.88671875" style="2" customWidth="1"/>
    <col min="5396" max="5396" width="12.33203125" style="2" customWidth="1"/>
    <col min="5397" max="5397" width="9.5546875" style="2" customWidth="1"/>
    <col min="5398" max="5398" width="15.6640625" style="2" customWidth="1"/>
    <col min="5399" max="5400" width="16.88671875" style="2" customWidth="1"/>
    <col min="5401" max="5408" width="10.6640625" style="2"/>
    <col min="5409" max="5409" width="0" style="2" hidden="1" customWidth="1"/>
    <col min="5410" max="5632" width="10.6640625" style="2"/>
    <col min="5633" max="5633" width="3.33203125" style="2" customWidth="1"/>
    <col min="5634" max="5634" width="0" style="2" hidden="1" customWidth="1"/>
    <col min="5635" max="5635" width="17.33203125" style="2" customWidth="1"/>
    <col min="5636" max="5636" width="16.109375" style="2" customWidth="1"/>
    <col min="5637" max="5637" width="8.6640625" style="2" customWidth="1"/>
    <col min="5638" max="5642" width="0" style="2" hidden="1" customWidth="1"/>
    <col min="5643" max="5643" width="6.77734375" style="2" customWidth="1"/>
    <col min="5644" max="5647" width="0" style="2" hidden="1" customWidth="1"/>
    <col min="5648" max="5648" width="8.5546875" style="2" customWidth="1"/>
    <col min="5649" max="5649" width="8.44140625" style="2" customWidth="1"/>
    <col min="5650" max="5650" width="10.109375" style="2" customWidth="1"/>
    <col min="5651" max="5651" width="11.88671875" style="2" customWidth="1"/>
    <col min="5652" max="5652" width="12.33203125" style="2" customWidth="1"/>
    <col min="5653" max="5653" width="9.5546875" style="2" customWidth="1"/>
    <col min="5654" max="5654" width="15.6640625" style="2" customWidth="1"/>
    <col min="5655" max="5656" width="16.88671875" style="2" customWidth="1"/>
    <col min="5657" max="5664" width="10.6640625" style="2"/>
    <col min="5665" max="5665" width="0" style="2" hidden="1" customWidth="1"/>
    <col min="5666" max="5888" width="10.6640625" style="2"/>
    <col min="5889" max="5889" width="3.33203125" style="2" customWidth="1"/>
    <col min="5890" max="5890" width="0" style="2" hidden="1" customWidth="1"/>
    <col min="5891" max="5891" width="17.33203125" style="2" customWidth="1"/>
    <col min="5892" max="5892" width="16.109375" style="2" customWidth="1"/>
    <col min="5893" max="5893" width="8.6640625" style="2" customWidth="1"/>
    <col min="5894" max="5898" width="0" style="2" hidden="1" customWidth="1"/>
    <col min="5899" max="5899" width="6.77734375" style="2" customWidth="1"/>
    <col min="5900" max="5903" width="0" style="2" hidden="1" customWidth="1"/>
    <col min="5904" max="5904" width="8.5546875" style="2" customWidth="1"/>
    <col min="5905" max="5905" width="8.44140625" style="2" customWidth="1"/>
    <col min="5906" max="5906" width="10.109375" style="2" customWidth="1"/>
    <col min="5907" max="5907" width="11.88671875" style="2" customWidth="1"/>
    <col min="5908" max="5908" width="12.33203125" style="2" customWidth="1"/>
    <col min="5909" max="5909" width="9.5546875" style="2" customWidth="1"/>
    <col min="5910" max="5910" width="15.6640625" style="2" customWidth="1"/>
    <col min="5911" max="5912" width="16.88671875" style="2" customWidth="1"/>
    <col min="5913" max="5920" width="10.6640625" style="2"/>
    <col min="5921" max="5921" width="0" style="2" hidden="1" customWidth="1"/>
    <col min="5922" max="6144" width="10.6640625" style="2"/>
    <col min="6145" max="6145" width="3.33203125" style="2" customWidth="1"/>
    <col min="6146" max="6146" width="0" style="2" hidden="1" customWidth="1"/>
    <col min="6147" max="6147" width="17.33203125" style="2" customWidth="1"/>
    <col min="6148" max="6148" width="16.109375" style="2" customWidth="1"/>
    <col min="6149" max="6149" width="8.6640625" style="2" customWidth="1"/>
    <col min="6150" max="6154" width="0" style="2" hidden="1" customWidth="1"/>
    <col min="6155" max="6155" width="6.77734375" style="2" customWidth="1"/>
    <col min="6156" max="6159" width="0" style="2" hidden="1" customWidth="1"/>
    <col min="6160" max="6160" width="8.5546875" style="2" customWidth="1"/>
    <col min="6161" max="6161" width="8.44140625" style="2" customWidth="1"/>
    <col min="6162" max="6162" width="10.109375" style="2" customWidth="1"/>
    <col min="6163" max="6163" width="11.88671875" style="2" customWidth="1"/>
    <col min="6164" max="6164" width="12.33203125" style="2" customWidth="1"/>
    <col min="6165" max="6165" width="9.5546875" style="2" customWidth="1"/>
    <col min="6166" max="6166" width="15.6640625" style="2" customWidth="1"/>
    <col min="6167" max="6168" width="16.88671875" style="2" customWidth="1"/>
    <col min="6169" max="6176" width="10.6640625" style="2"/>
    <col min="6177" max="6177" width="0" style="2" hidden="1" customWidth="1"/>
    <col min="6178" max="6400" width="10.6640625" style="2"/>
    <col min="6401" max="6401" width="3.33203125" style="2" customWidth="1"/>
    <col min="6402" max="6402" width="0" style="2" hidden="1" customWidth="1"/>
    <col min="6403" max="6403" width="17.33203125" style="2" customWidth="1"/>
    <col min="6404" max="6404" width="16.109375" style="2" customWidth="1"/>
    <col min="6405" max="6405" width="8.6640625" style="2" customWidth="1"/>
    <col min="6406" max="6410" width="0" style="2" hidden="1" customWidth="1"/>
    <col min="6411" max="6411" width="6.77734375" style="2" customWidth="1"/>
    <col min="6412" max="6415" width="0" style="2" hidden="1" customWidth="1"/>
    <col min="6416" max="6416" width="8.5546875" style="2" customWidth="1"/>
    <col min="6417" max="6417" width="8.44140625" style="2" customWidth="1"/>
    <col min="6418" max="6418" width="10.109375" style="2" customWidth="1"/>
    <col min="6419" max="6419" width="11.88671875" style="2" customWidth="1"/>
    <col min="6420" max="6420" width="12.33203125" style="2" customWidth="1"/>
    <col min="6421" max="6421" width="9.5546875" style="2" customWidth="1"/>
    <col min="6422" max="6422" width="15.6640625" style="2" customWidth="1"/>
    <col min="6423" max="6424" width="16.88671875" style="2" customWidth="1"/>
    <col min="6425" max="6432" width="10.6640625" style="2"/>
    <col min="6433" max="6433" width="0" style="2" hidden="1" customWidth="1"/>
    <col min="6434" max="6656" width="10.6640625" style="2"/>
    <col min="6657" max="6657" width="3.33203125" style="2" customWidth="1"/>
    <col min="6658" max="6658" width="0" style="2" hidden="1" customWidth="1"/>
    <col min="6659" max="6659" width="17.33203125" style="2" customWidth="1"/>
    <col min="6660" max="6660" width="16.109375" style="2" customWidth="1"/>
    <col min="6661" max="6661" width="8.6640625" style="2" customWidth="1"/>
    <col min="6662" max="6666" width="0" style="2" hidden="1" customWidth="1"/>
    <col min="6667" max="6667" width="6.77734375" style="2" customWidth="1"/>
    <col min="6668" max="6671" width="0" style="2" hidden="1" customWidth="1"/>
    <col min="6672" max="6672" width="8.5546875" style="2" customWidth="1"/>
    <col min="6673" max="6673" width="8.44140625" style="2" customWidth="1"/>
    <col min="6674" max="6674" width="10.109375" style="2" customWidth="1"/>
    <col min="6675" max="6675" width="11.88671875" style="2" customWidth="1"/>
    <col min="6676" max="6676" width="12.33203125" style="2" customWidth="1"/>
    <col min="6677" max="6677" width="9.5546875" style="2" customWidth="1"/>
    <col min="6678" max="6678" width="15.6640625" style="2" customWidth="1"/>
    <col min="6679" max="6680" width="16.88671875" style="2" customWidth="1"/>
    <col min="6681" max="6688" width="10.6640625" style="2"/>
    <col min="6689" max="6689" width="0" style="2" hidden="1" customWidth="1"/>
    <col min="6690" max="6912" width="10.6640625" style="2"/>
    <col min="6913" max="6913" width="3.33203125" style="2" customWidth="1"/>
    <col min="6914" max="6914" width="0" style="2" hidden="1" customWidth="1"/>
    <col min="6915" max="6915" width="17.33203125" style="2" customWidth="1"/>
    <col min="6916" max="6916" width="16.109375" style="2" customWidth="1"/>
    <col min="6917" max="6917" width="8.6640625" style="2" customWidth="1"/>
    <col min="6918" max="6922" width="0" style="2" hidden="1" customWidth="1"/>
    <col min="6923" max="6923" width="6.77734375" style="2" customWidth="1"/>
    <col min="6924" max="6927" width="0" style="2" hidden="1" customWidth="1"/>
    <col min="6928" max="6928" width="8.5546875" style="2" customWidth="1"/>
    <col min="6929" max="6929" width="8.44140625" style="2" customWidth="1"/>
    <col min="6930" max="6930" width="10.109375" style="2" customWidth="1"/>
    <col min="6931" max="6931" width="11.88671875" style="2" customWidth="1"/>
    <col min="6932" max="6932" width="12.33203125" style="2" customWidth="1"/>
    <col min="6933" max="6933" width="9.5546875" style="2" customWidth="1"/>
    <col min="6934" max="6934" width="15.6640625" style="2" customWidth="1"/>
    <col min="6935" max="6936" width="16.88671875" style="2" customWidth="1"/>
    <col min="6937" max="6944" width="10.6640625" style="2"/>
    <col min="6945" max="6945" width="0" style="2" hidden="1" customWidth="1"/>
    <col min="6946" max="7168" width="10.6640625" style="2"/>
    <col min="7169" max="7169" width="3.33203125" style="2" customWidth="1"/>
    <col min="7170" max="7170" width="0" style="2" hidden="1" customWidth="1"/>
    <col min="7171" max="7171" width="17.33203125" style="2" customWidth="1"/>
    <col min="7172" max="7172" width="16.109375" style="2" customWidth="1"/>
    <col min="7173" max="7173" width="8.6640625" style="2" customWidth="1"/>
    <col min="7174" max="7178" width="0" style="2" hidden="1" customWidth="1"/>
    <col min="7179" max="7179" width="6.77734375" style="2" customWidth="1"/>
    <col min="7180" max="7183" width="0" style="2" hidden="1" customWidth="1"/>
    <col min="7184" max="7184" width="8.5546875" style="2" customWidth="1"/>
    <col min="7185" max="7185" width="8.44140625" style="2" customWidth="1"/>
    <col min="7186" max="7186" width="10.109375" style="2" customWidth="1"/>
    <col min="7187" max="7187" width="11.88671875" style="2" customWidth="1"/>
    <col min="7188" max="7188" width="12.33203125" style="2" customWidth="1"/>
    <col min="7189" max="7189" width="9.5546875" style="2" customWidth="1"/>
    <col min="7190" max="7190" width="15.6640625" style="2" customWidth="1"/>
    <col min="7191" max="7192" width="16.88671875" style="2" customWidth="1"/>
    <col min="7193" max="7200" width="10.6640625" style="2"/>
    <col min="7201" max="7201" width="0" style="2" hidden="1" customWidth="1"/>
    <col min="7202" max="7424" width="10.6640625" style="2"/>
    <col min="7425" max="7425" width="3.33203125" style="2" customWidth="1"/>
    <col min="7426" max="7426" width="0" style="2" hidden="1" customWidth="1"/>
    <col min="7427" max="7427" width="17.33203125" style="2" customWidth="1"/>
    <col min="7428" max="7428" width="16.109375" style="2" customWidth="1"/>
    <col min="7429" max="7429" width="8.6640625" style="2" customWidth="1"/>
    <col min="7430" max="7434" width="0" style="2" hidden="1" customWidth="1"/>
    <col min="7435" max="7435" width="6.77734375" style="2" customWidth="1"/>
    <col min="7436" max="7439" width="0" style="2" hidden="1" customWidth="1"/>
    <col min="7440" max="7440" width="8.5546875" style="2" customWidth="1"/>
    <col min="7441" max="7441" width="8.44140625" style="2" customWidth="1"/>
    <col min="7442" max="7442" width="10.109375" style="2" customWidth="1"/>
    <col min="7443" max="7443" width="11.88671875" style="2" customWidth="1"/>
    <col min="7444" max="7444" width="12.33203125" style="2" customWidth="1"/>
    <col min="7445" max="7445" width="9.5546875" style="2" customWidth="1"/>
    <col min="7446" max="7446" width="15.6640625" style="2" customWidth="1"/>
    <col min="7447" max="7448" width="16.88671875" style="2" customWidth="1"/>
    <col min="7449" max="7456" width="10.6640625" style="2"/>
    <col min="7457" max="7457" width="0" style="2" hidden="1" customWidth="1"/>
    <col min="7458" max="7680" width="10.6640625" style="2"/>
    <col min="7681" max="7681" width="3.33203125" style="2" customWidth="1"/>
    <col min="7682" max="7682" width="0" style="2" hidden="1" customWidth="1"/>
    <col min="7683" max="7683" width="17.33203125" style="2" customWidth="1"/>
    <col min="7684" max="7684" width="16.109375" style="2" customWidth="1"/>
    <col min="7685" max="7685" width="8.6640625" style="2" customWidth="1"/>
    <col min="7686" max="7690" width="0" style="2" hidden="1" customWidth="1"/>
    <col min="7691" max="7691" width="6.77734375" style="2" customWidth="1"/>
    <col min="7692" max="7695" width="0" style="2" hidden="1" customWidth="1"/>
    <col min="7696" max="7696" width="8.5546875" style="2" customWidth="1"/>
    <col min="7697" max="7697" width="8.44140625" style="2" customWidth="1"/>
    <col min="7698" max="7698" width="10.109375" style="2" customWidth="1"/>
    <col min="7699" max="7699" width="11.88671875" style="2" customWidth="1"/>
    <col min="7700" max="7700" width="12.33203125" style="2" customWidth="1"/>
    <col min="7701" max="7701" width="9.5546875" style="2" customWidth="1"/>
    <col min="7702" max="7702" width="15.6640625" style="2" customWidth="1"/>
    <col min="7703" max="7704" width="16.88671875" style="2" customWidth="1"/>
    <col min="7705" max="7712" width="10.6640625" style="2"/>
    <col min="7713" max="7713" width="0" style="2" hidden="1" customWidth="1"/>
    <col min="7714" max="7936" width="10.6640625" style="2"/>
    <col min="7937" max="7937" width="3.33203125" style="2" customWidth="1"/>
    <col min="7938" max="7938" width="0" style="2" hidden="1" customWidth="1"/>
    <col min="7939" max="7939" width="17.33203125" style="2" customWidth="1"/>
    <col min="7940" max="7940" width="16.109375" style="2" customWidth="1"/>
    <col min="7941" max="7941" width="8.6640625" style="2" customWidth="1"/>
    <col min="7942" max="7946" width="0" style="2" hidden="1" customWidth="1"/>
    <col min="7947" max="7947" width="6.77734375" style="2" customWidth="1"/>
    <col min="7948" max="7951" width="0" style="2" hidden="1" customWidth="1"/>
    <col min="7952" max="7952" width="8.5546875" style="2" customWidth="1"/>
    <col min="7953" max="7953" width="8.44140625" style="2" customWidth="1"/>
    <col min="7954" max="7954" width="10.109375" style="2" customWidth="1"/>
    <col min="7955" max="7955" width="11.88671875" style="2" customWidth="1"/>
    <col min="7956" max="7956" width="12.33203125" style="2" customWidth="1"/>
    <col min="7957" max="7957" width="9.5546875" style="2" customWidth="1"/>
    <col min="7958" max="7958" width="15.6640625" style="2" customWidth="1"/>
    <col min="7959" max="7960" width="16.88671875" style="2" customWidth="1"/>
    <col min="7961" max="7968" width="10.6640625" style="2"/>
    <col min="7969" max="7969" width="0" style="2" hidden="1" customWidth="1"/>
    <col min="7970" max="8192" width="10.6640625" style="2"/>
    <col min="8193" max="8193" width="3.33203125" style="2" customWidth="1"/>
    <col min="8194" max="8194" width="0" style="2" hidden="1" customWidth="1"/>
    <col min="8195" max="8195" width="17.33203125" style="2" customWidth="1"/>
    <col min="8196" max="8196" width="16.109375" style="2" customWidth="1"/>
    <col min="8197" max="8197" width="8.6640625" style="2" customWidth="1"/>
    <col min="8198" max="8202" width="0" style="2" hidden="1" customWidth="1"/>
    <col min="8203" max="8203" width="6.77734375" style="2" customWidth="1"/>
    <col min="8204" max="8207" width="0" style="2" hidden="1" customWidth="1"/>
    <col min="8208" max="8208" width="8.5546875" style="2" customWidth="1"/>
    <col min="8209" max="8209" width="8.44140625" style="2" customWidth="1"/>
    <col min="8210" max="8210" width="10.109375" style="2" customWidth="1"/>
    <col min="8211" max="8211" width="11.88671875" style="2" customWidth="1"/>
    <col min="8212" max="8212" width="12.33203125" style="2" customWidth="1"/>
    <col min="8213" max="8213" width="9.5546875" style="2" customWidth="1"/>
    <col min="8214" max="8214" width="15.6640625" style="2" customWidth="1"/>
    <col min="8215" max="8216" width="16.88671875" style="2" customWidth="1"/>
    <col min="8217" max="8224" width="10.6640625" style="2"/>
    <col min="8225" max="8225" width="0" style="2" hidden="1" customWidth="1"/>
    <col min="8226" max="8448" width="10.6640625" style="2"/>
    <col min="8449" max="8449" width="3.33203125" style="2" customWidth="1"/>
    <col min="8450" max="8450" width="0" style="2" hidden="1" customWidth="1"/>
    <col min="8451" max="8451" width="17.33203125" style="2" customWidth="1"/>
    <col min="8452" max="8452" width="16.109375" style="2" customWidth="1"/>
    <col min="8453" max="8453" width="8.6640625" style="2" customWidth="1"/>
    <col min="8454" max="8458" width="0" style="2" hidden="1" customWidth="1"/>
    <col min="8459" max="8459" width="6.77734375" style="2" customWidth="1"/>
    <col min="8460" max="8463" width="0" style="2" hidden="1" customWidth="1"/>
    <col min="8464" max="8464" width="8.5546875" style="2" customWidth="1"/>
    <col min="8465" max="8465" width="8.44140625" style="2" customWidth="1"/>
    <col min="8466" max="8466" width="10.109375" style="2" customWidth="1"/>
    <col min="8467" max="8467" width="11.88671875" style="2" customWidth="1"/>
    <col min="8468" max="8468" width="12.33203125" style="2" customWidth="1"/>
    <col min="8469" max="8469" width="9.5546875" style="2" customWidth="1"/>
    <col min="8470" max="8470" width="15.6640625" style="2" customWidth="1"/>
    <col min="8471" max="8472" width="16.88671875" style="2" customWidth="1"/>
    <col min="8473" max="8480" width="10.6640625" style="2"/>
    <col min="8481" max="8481" width="0" style="2" hidden="1" customWidth="1"/>
    <col min="8482" max="8704" width="10.6640625" style="2"/>
    <col min="8705" max="8705" width="3.33203125" style="2" customWidth="1"/>
    <col min="8706" max="8706" width="0" style="2" hidden="1" customWidth="1"/>
    <col min="8707" max="8707" width="17.33203125" style="2" customWidth="1"/>
    <col min="8708" max="8708" width="16.109375" style="2" customWidth="1"/>
    <col min="8709" max="8709" width="8.6640625" style="2" customWidth="1"/>
    <col min="8710" max="8714" width="0" style="2" hidden="1" customWidth="1"/>
    <col min="8715" max="8715" width="6.77734375" style="2" customWidth="1"/>
    <col min="8716" max="8719" width="0" style="2" hidden="1" customWidth="1"/>
    <col min="8720" max="8720" width="8.5546875" style="2" customWidth="1"/>
    <col min="8721" max="8721" width="8.44140625" style="2" customWidth="1"/>
    <col min="8722" max="8722" width="10.109375" style="2" customWidth="1"/>
    <col min="8723" max="8723" width="11.88671875" style="2" customWidth="1"/>
    <col min="8724" max="8724" width="12.33203125" style="2" customWidth="1"/>
    <col min="8725" max="8725" width="9.5546875" style="2" customWidth="1"/>
    <col min="8726" max="8726" width="15.6640625" style="2" customWidth="1"/>
    <col min="8727" max="8728" width="16.88671875" style="2" customWidth="1"/>
    <col min="8729" max="8736" width="10.6640625" style="2"/>
    <col min="8737" max="8737" width="0" style="2" hidden="1" customWidth="1"/>
    <col min="8738" max="8960" width="10.6640625" style="2"/>
    <col min="8961" max="8961" width="3.33203125" style="2" customWidth="1"/>
    <col min="8962" max="8962" width="0" style="2" hidden="1" customWidth="1"/>
    <col min="8963" max="8963" width="17.33203125" style="2" customWidth="1"/>
    <col min="8964" max="8964" width="16.109375" style="2" customWidth="1"/>
    <col min="8965" max="8965" width="8.6640625" style="2" customWidth="1"/>
    <col min="8966" max="8970" width="0" style="2" hidden="1" customWidth="1"/>
    <col min="8971" max="8971" width="6.77734375" style="2" customWidth="1"/>
    <col min="8972" max="8975" width="0" style="2" hidden="1" customWidth="1"/>
    <col min="8976" max="8976" width="8.5546875" style="2" customWidth="1"/>
    <col min="8977" max="8977" width="8.44140625" style="2" customWidth="1"/>
    <col min="8978" max="8978" width="10.109375" style="2" customWidth="1"/>
    <col min="8979" max="8979" width="11.88671875" style="2" customWidth="1"/>
    <col min="8980" max="8980" width="12.33203125" style="2" customWidth="1"/>
    <col min="8981" max="8981" width="9.5546875" style="2" customWidth="1"/>
    <col min="8982" max="8982" width="15.6640625" style="2" customWidth="1"/>
    <col min="8983" max="8984" width="16.88671875" style="2" customWidth="1"/>
    <col min="8985" max="8992" width="10.6640625" style="2"/>
    <col min="8993" max="8993" width="0" style="2" hidden="1" customWidth="1"/>
    <col min="8994" max="9216" width="10.6640625" style="2"/>
    <col min="9217" max="9217" width="3.33203125" style="2" customWidth="1"/>
    <col min="9218" max="9218" width="0" style="2" hidden="1" customWidth="1"/>
    <col min="9219" max="9219" width="17.33203125" style="2" customWidth="1"/>
    <col min="9220" max="9220" width="16.109375" style="2" customWidth="1"/>
    <col min="9221" max="9221" width="8.6640625" style="2" customWidth="1"/>
    <col min="9222" max="9226" width="0" style="2" hidden="1" customWidth="1"/>
    <col min="9227" max="9227" width="6.77734375" style="2" customWidth="1"/>
    <col min="9228" max="9231" width="0" style="2" hidden="1" customWidth="1"/>
    <col min="9232" max="9232" width="8.5546875" style="2" customWidth="1"/>
    <col min="9233" max="9233" width="8.44140625" style="2" customWidth="1"/>
    <col min="9234" max="9234" width="10.109375" style="2" customWidth="1"/>
    <col min="9235" max="9235" width="11.88671875" style="2" customWidth="1"/>
    <col min="9236" max="9236" width="12.33203125" style="2" customWidth="1"/>
    <col min="9237" max="9237" width="9.5546875" style="2" customWidth="1"/>
    <col min="9238" max="9238" width="15.6640625" style="2" customWidth="1"/>
    <col min="9239" max="9240" width="16.88671875" style="2" customWidth="1"/>
    <col min="9241" max="9248" width="10.6640625" style="2"/>
    <col min="9249" max="9249" width="0" style="2" hidden="1" customWidth="1"/>
    <col min="9250" max="9472" width="10.6640625" style="2"/>
    <col min="9473" max="9473" width="3.33203125" style="2" customWidth="1"/>
    <col min="9474" max="9474" width="0" style="2" hidden="1" customWidth="1"/>
    <col min="9475" max="9475" width="17.33203125" style="2" customWidth="1"/>
    <col min="9476" max="9476" width="16.109375" style="2" customWidth="1"/>
    <col min="9477" max="9477" width="8.6640625" style="2" customWidth="1"/>
    <col min="9478" max="9482" width="0" style="2" hidden="1" customWidth="1"/>
    <col min="9483" max="9483" width="6.77734375" style="2" customWidth="1"/>
    <col min="9484" max="9487" width="0" style="2" hidden="1" customWidth="1"/>
    <col min="9488" max="9488" width="8.5546875" style="2" customWidth="1"/>
    <col min="9489" max="9489" width="8.44140625" style="2" customWidth="1"/>
    <col min="9490" max="9490" width="10.109375" style="2" customWidth="1"/>
    <col min="9491" max="9491" width="11.88671875" style="2" customWidth="1"/>
    <col min="9492" max="9492" width="12.33203125" style="2" customWidth="1"/>
    <col min="9493" max="9493" width="9.5546875" style="2" customWidth="1"/>
    <col min="9494" max="9494" width="15.6640625" style="2" customWidth="1"/>
    <col min="9495" max="9496" width="16.88671875" style="2" customWidth="1"/>
    <col min="9497" max="9504" width="10.6640625" style="2"/>
    <col min="9505" max="9505" width="0" style="2" hidden="1" customWidth="1"/>
    <col min="9506" max="9728" width="10.6640625" style="2"/>
    <col min="9729" max="9729" width="3.33203125" style="2" customWidth="1"/>
    <col min="9730" max="9730" width="0" style="2" hidden="1" customWidth="1"/>
    <col min="9731" max="9731" width="17.33203125" style="2" customWidth="1"/>
    <col min="9732" max="9732" width="16.109375" style="2" customWidth="1"/>
    <col min="9733" max="9733" width="8.6640625" style="2" customWidth="1"/>
    <col min="9734" max="9738" width="0" style="2" hidden="1" customWidth="1"/>
    <col min="9739" max="9739" width="6.77734375" style="2" customWidth="1"/>
    <col min="9740" max="9743" width="0" style="2" hidden="1" customWidth="1"/>
    <col min="9744" max="9744" width="8.5546875" style="2" customWidth="1"/>
    <col min="9745" max="9745" width="8.44140625" style="2" customWidth="1"/>
    <col min="9746" max="9746" width="10.109375" style="2" customWidth="1"/>
    <col min="9747" max="9747" width="11.88671875" style="2" customWidth="1"/>
    <col min="9748" max="9748" width="12.33203125" style="2" customWidth="1"/>
    <col min="9749" max="9749" width="9.5546875" style="2" customWidth="1"/>
    <col min="9750" max="9750" width="15.6640625" style="2" customWidth="1"/>
    <col min="9751" max="9752" width="16.88671875" style="2" customWidth="1"/>
    <col min="9753" max="9760" width="10.6640625" style="2"/>
    <col min="9761" max="9761" width="0" style="2" hidden="1" customWidth="1"/>
    <col min="9762" max="9984" width="10.6640625" style="2"/>
    <col min="9985" max="9985" width="3.33203125" style="2" customWidth="1"/>
    <col min="9986" max="9986" width="0" style="2" hidden="1" customWidth="1"/>
    <col min="9987" max="9987" width="17.33203125" style="2" customWidth="1"/>
    <col min="9988" max="9988" width="16.109375" style="2" customWidth="1"/>
    <col min="9989" max="9989" width="8.6640625" style="2" customWidth="1"/>
    <col min="9990" max="9994" width="0" style="2" hidden="1" customWidth="1"/>
    <col min="9995" max="9995" width="6.77734375" style="2" customWidth="1"/>
    <col min="9996" max="9999" width="0" style="2" hidden="1" customWidth="1"/>
    <col min="10000" max="10000" width="8.5546875" style="2" customWidth="1"/>
    <col min="10001" max="10001" width="8.44140625" style="2" customWidth="1"/>
    <col min="10002" max="10002" width="10.109375" style="2" customWidth="1"/>
    <col min="10003" max="10003" width="11.88671875" style="2" customWidth="1"/>
    <col min="10004" max="10004" width="12.33203125" style="2" customWidth="1"/>
    <col min="10005" max="10005" width="9.5546875" style="2" customWidth="1"/>
    <col min="10006" max="10006" width="15.6640625" style="2" customWidth="1"/>
    <col min="10007" max="10008" width="16.88671875" style="2" customWidth="1"/>
    <col min="10009" max="10016" width="10.6640625" style="2"/>
    <col min="10017" max="10017" width="0" style="2" hidden="1" customWidth="1"/>
    <col min="10018" max="10240" width="10.6640625" style="2"/>
    <col min="10241" max="10241" width="3.33203125" style="2" customWidth="1"/>
    <col min="10242" max="10242" width="0" style="2" hidden="1" customWidth="1"/>
    <col min="10243" max="10243" width="17.33203125" style="2" customWidth="1"/>
    <col min="10244" max="10244" width="16.109375" style="2" customWidth="1"/>
    <col min="10245" max="10245" width="8.6640625" style="2" customWidth="1"/>
    <col min="10246" max="10250" width="0" style="2" hidden="1" customWidth="1"/>
    <col min="10251" max="10251" width="6.77734375" style="2" customWidth="1"/>
    <col min="10252" max="10255" width="0" style="2" hidden="1" customWidth="1"/>
    <col min="10256" max="10256" width="8.5546875" style="2" customWidth="1"/>
    <col min="10257" max="10257" width="8.44140625" style="2" customWidth="1"/>
    <col min="10258" max="10258" width="10.109375" style="2" customWidth="1"/>
    <col min="10259" max="10259" width="11.88671875" style="2" customWidth="1"/>
    <col min="10260" max="10260" width="12.33203125" style="2" customWidth="1"/>
    <col min="10261" max="10261" width="9.5546875" style="2" customWidth="1"/>
    <col min="10262" max="10262" width="15.6640625" style="2" customWidth="1"/>
    <col min="10263" max="10264" width="16.88671875" style="2" customWidth="1"/>
    <col min="10265" max="10272" width="10.6640625" style="2"/>
    <col min="10273" max="10273" width="0" style="2" hidden="1" customWidth="1"/>
    <col min="10274" max="10496" width="10.6640625" style="2"/>
    <col min="10497" max="10497" width="3.33203125" style="2" customWidth="1"/>
    <col min="10498" max="10498" width="0" style="2" hidden="1" customWidth="1"/>
    <col min="10499" max="10499" width="17.33203125" style="2" customWidth="1"/>
    <col min="10500" max="10500" width="16.109375" style="2" customWidth="1"/>
    <col min="10501" max="10501" width="8.6640625" style="2" customWidth="1"/>
    <col min="10502" max="10506" width="0" style="2" hidden="1" customWidth="1"/>
    <col min="10507" max="10507" width="6.77734375" style="2" customWidth="1"/>
    <col min="10508" max="10511" width="0" style="2" hidden="1" customWidth="1"/>
    <col min="10512" max="10512" width="8.5546875" style="2" customWidth="1"/>
    <col min="10513" max="10513" width="8.44140625" style="2" customWidth="1"/>
    <col min="10514" max="10514" width="10.109375" style="2" customWidth="1"/>
    <col min="10515" max="10515" width="11.88671875" style="2" customWidth="1"/>
    <col min="10516" max="10516" width="12.33203125" style="2" customWidth="1"/>
    <col min="10517" max="10517" width="9.5546875" style="2" customWidth="1"/>
    <col min="10518" max="10518" width="15.6640625" style="2" customWidth="1"/>
    <col min="10519" max="10520" width="16.88671875" style="2" customWidth="1"/>
    <col min="10521" max="10528" width="10.6640625" style="2"/>
    <col min="10529" max="10529" width="0" style="2" hidden="1" customWidth="1"/>
    <col min="10530" max="10752" width="10.6640625" style="2"/>
    <col min="10753" max="10753" width="3.33203125" style="2" customWidth="1"/>
    <col min="10754" max="10754" width="0" style="2" hidden="1" customWidth="1"/>
    <col min="10755" max="10755" width="17.33203125" style="2" customWidth="1"/>
    <col min="10756" max="10756" width="16.109375" style="2" customWidth="1"/>
    <col min="10757" max="10757" width="8.6640625" style="2" customWidth="1"/>
    <col min="10758" max="10762" width="0" style="2" hidden="1" customWidth="1"/>
    <col min="10763" max="10763" width="6.77734375" style="2" customWidth="1"/>
    <col min="10764" max="10767" width="0" style="2" hidden="1" customWidth="1"/>
    <col min="10768" max="10768" width="8.5546875" style="2" customWidth="1"/>
    <col min="10769" max="10769" width="8.44140625" style="2" customWidth="1"/>
    <col min="10770" max="10770" width="10.109375" style="2" customWidth="1"/>
    <col min="10771" max="10771" width="11.88671875" style="2" customWidth="1"/>
    <col min="10772" max="10772" width="12.33203125" style="2" customWidth="1"/>
    <col min="10773" max="10773" width="9.5546875" style="2" customWidth="1"/>
    <col min="10774" max="10774" width="15.6640625" style="2" customWidth="1"/>
    <col min="10775" max="10776" width="16.88671875" style="2" customWidth="1"/>
    <col min="10777" max="10784" width="10.6640625" style="2"/>
    <col min="10785" max="10785" width="0" style="2" hidden="1" customWidth="1"/>
    <col min="10786" max="11008" width="10.6640625" style="2"/>
    <col min="11009" max="11009" width="3.33203125" style="2" customWidth="1"/>
    <col min="11010" max="11010" width="0" style="2" hidden="1" customWidth="1"/>
    <col min="11011" max="11011" width="17.33203125" style="2" customWidth="1"/>
    <col min="11012" max="11012" width="16.109375" style="2" customWidth="1"/>
    <col min="11013" max="11013" width="8.6640625" style="2" customWidth="1"/>
    <col min="11014" max="11018" width="0" style="2" hidden="1" customWidth="1"/>
    <col min="11019" max="11019" width="6.77734375" style="2" customWidth="1"/>
    <col min="11020" max="11023" width="0" style="2" hidden="1" customWidth="1"/>
    <col min="11024" max="11024" width="8.5546875" style="2" customWidth="1"/>
    <col min="11025" max="11025" width="8.44140625" style="2" customWidth="1"/>
    <col min="11026" max="11026" width="10.109375" style="2" customWidth="1"/>
    <col min="11027" max="11027" width="11.88671875" style="2" customWidth="1"/>
    <col min="11028" max="11028" width="12.33203125" style="2" customWidth="1"/>
    <col min="11029" max="11029" width="9.5546875" style="2" customWidth="1"/>
    <col min="11030" max="11030" width="15.6640625" style="2" customWidth="1"/>
    <col min="11031" max="11032" width="16.88671875" style="2" customWidth="1"/>
    <col min="11033" max="11040" width="10.6640625" style="2"/>
    <col min="11041" max="11041" width="0" style="2" hidden="1" customWidth="1"/>
    <col min="11042" max="11264" width="10.6640625" style="2"/>
    <col min="11265" max="11265" width="3.33203125" style="2" customWidth="1"/>
    <col min="11266" max="11266" width="0" style="2" hidden="1" customWidth="1"/>
    <col min="11267" max="11267" width="17.33203125" style="2" customWidth="1"/>
    <col min="11268" max="11268" width="16.109375" style="2" customWidth="1"/>
    <col min="11269" max="11269" width="8.6640625" style="2" customWidth="1"/>
    <col min="11270" max="11274" width="0" style="2" hidden="1" customWidth="1"/>
    <col min="11275" max="11275" width="6.77734375" style="2" customWidth="1"/>
    <col min="11276" max="11279" width="0" style="2" hidden="1" customWidth="1"/>
    <col min="11280" max="11280" width="8.5546875" style="2" customWidth="1"/>
    <col min="11281" max="11281" width="8.44140625" style="2" customWidth="1"/>
    <col min="11282" max="11282" width="10.109375" style="2" customWidth="1"/>
    <col min="11283" max="11283" width="11.88671875" style="2" customWidth="1"/>
    <col min="11284" max="11284" width="12.33203125" style="2" customWidth="1"/>
    <col min="11285" max="11285" width="9.5546875" style="2" customWidth="1"/>
    <col min="11286" max="11286" width="15.6640625" style="2" customWidth="1"/>
    <col min="11287" max="11288" width="16.88671875" style="2" customWidth="1"/>
    <col min="11289" max="11296" width="10.6640625" style="2"/>
    <col min="11297" max="11297" width="0" style="2" hidden="1" customWidth="1"/>
    <col min="11298" max="11520" width="10.6640625" style="2"/>
    <col min="11521" max="11521" width="3.33203125" style="2" customWidth="1"/>
    <col min="11522" max="11522" width="0" style="2" hidden="1" customWidth="1"/>
    <col min="11523" max="11523" width="17.33203125" style="2" customWidth="1"/>
    <col min="11524" max="11524" width="16.109375" style="2" customWidth="1"/>
    <col min="11525" max="11525" width="8.6640625" style="2" customWidth="1"/>
    <col min="11526" max="11530" width="0" style="2" hidden="1" customWidth="1"/>
    <col min="11531" max="11531" width="6.77734375" style="2" customWidth="1"/>
    <col min="11532" max="11535" width="0" style="2" hidden="1" customWidth="1"/>
    <col min="11536" max="11536" width="8.5546875" style="2" customWidth="1"/>
    <col min="11537" max="11537" width="8.44140625" style="2" customWidth="1"/>
    <col min="11538" max="11538" width="10.109375" style="2" customWidth="1"/>
    <col min="11539" max="11539" width="11.88671875" style="2" customWidth="1"/>
    <col min="11540" max="11540" width="12.33203125" style="2" customWidth="1"/>
    <col min="11541" max="11541" width="9.5546875" style="2" customWidth="1"/>
    <col min="11542" max="11542" width="15.6640625" style="2" customWidth="1"/>
    <col min="11543" max="11544" width="16.88671875" style="2" customWidth="1"/>
    <col min="11545" max="11552" width="10.6640625" style="2"/>
    <col min="11553" max="11553" width="0" style="2" hidden="1" customWidth="1"/>
    <col min="11554" max="11776" width="10.6640625" style="2"/>
    <col min="11777" max="11777" width="3.33203125" style="2" customWidth="1"/>
    <col min="11778" max="11778" width="0" style="2" hidden="1" customWidth="1"/>
    <col min="11779" max="11779" width="17.33203125" style="2" customWidth="1"/>
    <col min="11780" max="11780" width="16.109375" style="2" customWidth="1"/>
    <col min="11781" max="11781" width="8.6640625" style="2" customWidth="1"/>
    <col min="11782" max="11786" width="0" style="2" hidden="1" customWidth="1"/>
    <col min="11787" max="11787" width="6.77734375" style="2" customWidth="1"/>
    <col min="11788" max="11791" width="0" style="2" hidden="1" customWidth="1"/>
    <col min="11792" max="11792" width="8.5546875" style="2" customWidth="1"/>
    <col min="11793" max="11793" width="8.44140625" style="2" customWidth="1"/>
    <col min="11794" max="11794" width="10.109375" style="2" customWidth="1"/>
    <col min="11795" max="11795" width="11.88671875" style="2" customWidth="1"/>
    <col min="11796" max="11796" width="12.33203125" style="2" customWidth="1"/>
    <col min="11797" max="11797" width="9.5546875" style="2" customWidth="1"/>
    <col min="11798" max="11798" width="15.6640625" style="2" customWidth="1"/>
    <col min="11799" max="11800" width="16.88671875" style="2" customWidth="1"/>
    <col min="11801" max="11808" width="10.6640625" style="2"/>
    <col min="11809" max="11809" width="0" style="2" hidden="1" customWidth="1"/>
    <col min="11810" max="12032" width="10.6640625" style="2"/>
    <col min="12033" max="12033" width="3.33203125" style="2" customWidth="1"/>
    <col min="12034" max="12034" width="0" style="2" hidden="1" customWidth="1"/>
    <col min="12035" max="12035" width="17.33203125" style="2" customWidth="1"/>
    <col min="12036" max="12036" width="16.109375" style="2" customWidth="1"/>
    <col min="12037" max="12037" width="8.6640625" style="2" customWidth="1"/>
    <col min="12038" max="12042" width="0" style="2" hidden="1" customWidth="1"/>
    <col min="12043" max="12043" width="6.77734375" style="2" customWidth="1"/>
    <col min="12044" max="12047" width="0" style="2" hidden="1" customWidth="1"/>
    <col min="12048" max="12048" width="8.5546875" style="2" customWidth="1"/>
    <col min="12049" max="12049" width="8.44140625" style="2" customWidth="1"/>
    <col min="12050" max="12050" width="10.109375" style="2" customWidth="1"/>
    <col min="12051" max="12051" width="11.88671875" style="2" customWidth="1"/>
    <col min="12052" max="12052" width="12.33203125" style="2" customWidth="1"/>
    <col min="12053" max="12053" width="9.5546875" style="2" customWidth="1"/>
    <col min="12054" max="12054" width="15.6640625" style="2" customWidth="1"/>
    <col min="12055" max="12056" width="16.88671875" style="2" customWidth="1"/>
    <col min="12057" max="12064" width="10.6640625" style="2"/>
    <col min="12065" max="12065" width="0" style="2" hidden="1" customWidth="1"/>
    <col min="12066" max="12288" width="10.6640625" style="2"/>
    <col min="12289" max="12289" width="3.33203125" style="2" customWidth="1"/>
    <col min="12290" max="12290" width="0" style="2" hidden="1" customWidth="1"/>
    <col min="12291" max="12291" width="17.33203125" style="2" customWidth="1"/>
    <col min="12292" max="12292" width="16.109375" style="2" customWidth="1"/>
    <col min="12293" max="12293" width="8.6640625" style="2" customWidth="1"/>
    <col min="12294" max="12298" width="0" style="2" hidden="1" customWidth="1"/>
    <col min="12299" max="12299" width="6.77734375" style="2" customWidth="1"/>
    <col min="12300" max="12303" width="0" style="2" hidden="1" customWidth="1"/>
    <col min="12304" max="12304" width="8.5546875" style="2" customWidth="1"/>
    <col min="12305" max="12305" width="8.44140625" style="2" customWidth="1"/>
    <col min="12306" max="12306" width="10.109375" style="2" customWidth="1"/>
    <col min="12307" max="12307" width="11.88671875" style="2" customWidth="1"/>
    <col min="12308" max="12308" width="12.33203125" style="2" customWidth="1"/>
    <col min="12309" max="12309" width="9.5546875" style="2" customWidth="1"/>
    <col min="12310" max="12310" width="15.6640625" style="2" customWidth="1"/>
    <col min="12311" max="12312" width="16.88671875" style="2" customWidth="1"/>
    <col min="12313" max="12320" width="10.6640625" style="2"/>
    <col min="12321" max="12321" width="0" style="2" hidden="1" customWidth="1"/>
    <col min="12322" max="12544" width="10.6640625" style="2"/>
    <col min="12545" max="12545" width="3.33203125" style="2" customWidth="1"/>
    <col min="12546" max="12546" width="0" style="2" hidden="1" customWidth="1"/>
    <col min="12547" max="12547" width="17.33203125" style="2" customWidth="1"/>
    <col min="12548" max="12548" width="16.109375" style="2" customWidth="1"/>
    <col min="12549" max="12549" width="8.6640625" style="2" customWidth="1"/>
    <col min="12550" max="12554" width="0" style="2" hidden="1" customWidth="1"/>
    <col min="12555" max="12555" width="6.77734375" style="2" customWidth="1"/>
    <col min="12556" max="12559" width="0" style="2" hidden="1" customWidth="1"/>
    <col min="12560" max="12560" width="8.5546875" style="2" customWidth="1"/>
    <col min="12561" max="12561" width="8.44140625" style="2" customWidth="1"/>
    <col min="12562" max="12562" width="10.109375" style="2" customWidth="1"/>
    <col min="12563" max="12563" width="11.88671875" style="2" customWidth="1"/>
    <col min="12564" max="12564" width="12.33203125" style="2" customWidth="1"/>
    <col min="12565" max="12565" width="9.5546875" style="2" customWidth="1"/>
    <col min="12566" max="12566" width="15.6640625" style="2" customWidth="1"/>
    <col min="12567" max="12568" width="16.88671875" style="2" customWidth="1"/>
    <col min="12569" max="12576" width="10.6640625" style="2"/>
    <col min="12577" max="12577" width="0" style="2" hidden="1" customWidth="1"/>
    <col min="12578" max="12800" width="10.6640625" style="2"/>
    <col min="12801" max="12801" width="3.33203125" style="2" customWidth="1"/>
    <col min="12802" max="12802" width="0" style="2" hidden="1" customWidth="1"/>
    <col min="12803" max="12803" width="17.33203125" style="2" customWidth="1"/>
    <col min="12804" max="12804" width="16.109375" style="2" customWidth="1"/>
    <col min="12805" max="12805" width="8.6640625" style="2" customWidth="1"/>
    <col min="12806" max="12810" width="0" style="2" hidden="1" customWidth="1"/>
    <col min="12811" max="12811" width="6.77734375" style="2" customWidth="1"/>
    <col min="12812" max="12815" width="0" style="2" hidden="1" customWidth="1"/>
    <col min="12816" max="12816" width="8.5546875" style="2" customWidth="1"/>
    <col min="12817" max="12817" width="8.44140625" style="2" customWidth="1"/>
    <col min="12818" max="12818" width="10.109375" style="2" customWidth="1"/>
    <col min="12819" max="12819" width="11.88671875" style="2" customWidth="1"/>
    <col min="12820" max="12820" width="12.33203125" style="2" customWidth="1"/>
    <col min="12821" max="12821" width="9.5546875" style="2" customWidth="1"/>
    <col min="12822" max="12822" width="15.6640625" style="2" customWidth="1"/>
    <col min="12823" max="12824" width="16.88671875" style="2" customWidth="1"/>
    <col min="12825" max="12832" width="10.6640625" style="2"/>
    <col min="12833" max="12833" width="0" style="2" hidden="1" customWidth="1"/>
    <col min="12834" max="13056" width="10.6640625" style="2"/>
    <col min="13057" max="13057" width="3.33203125" style="2" customWidth="1"/>
    <col min="13058" max="13058" width="0" style="2" hidden="1" customWidth="1"/>
    <col min="13059" max="13059" width="17.33203125" style="2" customWidth="1"/>
    <col min="13060" max="13060" width="16.109375" style="2" customWidth="1"/>
    <col min="13061" max="13061" width="8.6640625" style="2" customWidth="1"/>
    <col min="13062" max="13066" width="0" style="2" hidden="1" customWidth="1"/>
    <col min="13067" max="13067" width="6.77734375" style="2" customWidth="1"/>
    <col min="13068" max="13071" width="0" style="2" hidden="1" customWidth="1"/>
    <col min="13072" max="13072" width="8.5546875" style="2" customWidth="1"/>
    <col min="13073" max="13073" width="8.44140625" style="2" customWidth="1"/>
    <col min="13074" max="13074" width="10.109375" style="2" customWidth="1"/>
    <col min="13075" max="13075" width="11.88671875" style="2" customWidth="1"/>
    <col min="13076" max="13076" width="12.33203125" style="2" customWidth="1"/>
    <col min="13077" max="13077" width="9.5546875" style="2" customWidth="1"/>
    <col min="13078" max="13078" width="15.6640625" style="2" customWidth="1"/>
    <col min="13079" max="13080" width="16.88671875" style="2" customWidth="1"/>
    <col min="13081" max="13088" width="10.6640625" style="2"/>
    <col min="13089" max="13089" width="0" style="2" hidden="1" customWidth="1"/>
    <col min="13090" max="13312" width="10.6640625" style="2"/>
    <col min="13313" max="13313" width="3.33203125" style="2" customWidth="1"/>
    <col min="13314" max="13314" width="0" style="2" hidden="1" customWidth="1"/>
    <col min="13315" max="13315" width="17.33203125" style="2" customWidth="1"/>
    <col min="13316" max="13316" width="16.109375" style="2" customWidth="1"/>
    <col min="13317" max="13317" width="8.6640625" style="2" customWidth="1"/>
    <col min="13318" max="13322" width="0" style="2" hidden="1" customWidth="1"/>
    <col min="13323" max="13323" width="6.77734375" style="2" customWidth="1"/>
    <col min="13324" max="13327" width="0" style="2" hidden="1" customWidth="1"/>
    <col min="13328" max="13328" width="8.5546875" style="2" customWidth="1"/>
    <col min="13329" max="13329" width="8.44140625" style="2" customWidth="1"/>
    <col min="13330" max="13330" width="10.109375" style="2" customWidth="1"/>
    <col min="13331" max="13331" width="11.88671875" style="2" customWidth="1"/>
    <col min="13332" max="13332" width="12.33203125" style="2" customWidth="1"/>
    <col min="13333" max="13333" width="9.5546875" style="2" customWidth="1"/>
    <col min="13334" max="13334" width="15.6640625" style="2" customWidth="1"/>
    <col min="13335" max="13336" width="16.88671875" style="2" customWidth="1"/>
    <col min="13337" max="13344" width="10.6640625" style="2"/>
    <col min="13345" max="13345" width="0" style="2" hidden="1" customWidth="1"/>
    <col min="13346" max="13568" width="10.6640625" style="2"/>
    <col min="13569" max="13569" width="3.33203125" style="2" customWidth="1"/>
    <col min="13570" max="13570" width="0" style="2" hidden="1" customWidth="1"/>
    <col min="13571" max="13571" width="17.33203125" style="2" customWidth="1"/>
    <col min="13572" max="13572" width="16.109375" style="2" customWidth="1"/>
    <col min="13573" max="13573" width="8.6640625" style="2" customWidth="1"/>
    <col min="13574" max="13578" width="0" style="2" hidden="1" customWidth="1"/>
    <col min="13579" max="13579" width="6.77734375" style="2" customWidth="1"/>
    <col min="13580" max="13583" width="0" style="2" hidden="1" customWidth="1"/>
    <col min="13584" max="13584" width="8.5546875" style="2" customWidth="1"/>
    <col min="13585" max="13585" width="8.44140625" style="2" customWidth="1"/>
    <col min="13586" max="13586" width="10.109375" style="2" customWidth="1"/>
    <col min="13587" max="13587" width="11.88671875" style="2" customWidth="1"/>
    <col min="13588" max="13588" width="12.33203125" style="2" customWidth="1"/>
    <col min="13589" max="13589" width="9.5546875" style="2" customWidth="1"/>
    <col min="13590" max="13590" width="15.6640625" style="2" customWidth="1"/>
    <col min="13591" max="13592" width="16.88671875" style="2" customWidth="1"/>
    <col min="13593" max="13600" width="10.6640625" style="2"/>
    <col min="13601" max="13601" width="0" style="2" hidden="1" customWidth="1"/>
    <col min="13602" max="13824" width="10.6640625" style="2"/>
    <col min="13825" max="13825" width="3.33203125" style="2" customWidth="1"/>
    <col min="13826" max="13826" width="0" style="2" hidden="1" customWidth="1"/>
    <col min="13827" max="13827" width="17.33203125" style="2" customWidth="1"/>
    <col min="13828" max="13828" width="16.109375" style="2" customWidth="1"/>
    <col min="13829" max="13829" width="8.6640625" style="2" customWidth="1"/>
    <col min="13830" max="13834" width="0" style="2" hidden="1" customWidth="1"/>
    <col min="13835" max="13835" width="6.77734375" style="2" customWidth="1"/>
    <col min="13836" max="13839" width="0" style="2" hidden="1" customWidth="1"/>
    <col min="13840" max="13840" width="8.5546875" style="2" customWidth="1"/>
    <col min="13841" max="13841" width="8.44140625" style="2" customWidth="1"/>
    <col min="13842" max="13842" width="10.109375" style="2" customWidth="1"/>
    <col min="13843" max="13843" width="11.88671875" style="2" customWidth="1"/>
    <col min="13844" max="13844" width="12.33203125" style="2" customWidth="1"/>
    <col min="13845" max="13845" width="9.5546875" style="2" customWidth="1"/>
    <col min="13846" max="13846" width="15.6640625" style="2" customWidth="1"/>
    <col min="13847" max="13848" width="16.88671875" style="2" customWidth="1"/>
    <col min="13849" max="13856" width="10.6640625" style="2"/>
    <col min="13857" max="13857" width="0" style="2" hidden="1" customWidth="1"/>
    <col min="13858" max="14080" width="10.6640625" style="2"/>
    <col min="14081" max="14081" width="3.33203125" style="2" customWidth="1"/>
    <col min="14082" max="14082" width="0" style="2" hidden="1" customWidth="1"/>
    <col min="14083" max="14083" width="17.33203125" style="2" customWidth="1"/>
    <col min="14084" max="14084" width="16.109375" style="2" customWidth="1"/>
    <col min="14085" max="14085" width="8.6640625" style="2" customWidth="1"/>
    <col min="14086" max="14090" width="0" style="2" hidden="1" customWidth="1"/>
    <col min="14091" max="14091" width="6.77734375" style="2" customWidth="1"/>
    <col min="14092" max="14095" width="0" style="2" hidden="1" customWidth="1"/>
    <col min="14096" max="14096" width="8.5546875" style="2" customWidth="1"/>
    <col min="14097" max="14097" width="8.44140625" style="2" customWidth="1"/>
    <col min="14098" max="14098" width="10.109375" style="2" customWidth="1"/>
    <col min="14099" max="14099" width="11.88671875" style="2" customWidth="1"/>
    <col min="14100" max="14100" width="12.33203125" style="2" customWidth="1"/>
    <col min="14101" max="14101" width="9.5546875" style="2" customWidth="1"/>
    <col min="14102" max="14102" width="15.6640625" style="2" customWidth="1"/>
    <col min="14103" max="14104" width="16.88671875" style="2" customWidth="1"/>
    <col min="14105" max="14112" width="10.6640625" style="2"/>
    <col min="14113" max="14113" width="0" style="2" hidden="1" customWidth="1"/>
    <col min="14114" max="14336" width="10.6640625" style="2"/>
    <col min="14337" max="14337" width="3.33203125" style="2" customWidth="1"/>
    <col min="14338" max="14338" width="0" style="2" hidden="1" customWidth="1"/>
    <col min="14339" max="14339" width="17.33203125" style="2" customWidth="1"/>
    <col min="14340" max="14340" width="16.109375" style="2" customWidth="1"/>
    <col min="14341" max="14341" width="8.6640625" style="2" customWidth="1"/>
    <col min="14342" max="14346" width="0" style="2" hidden="1" customWidth="1"/>
    <col min="14347" max="14347" width="6.77734375" style="2" customWidth="1"/>
    <col min="14348" max="14351" width="0" style="2" hidden="1" customWidth="1"/>
    <col min="14352" max="14352" width="8.5546875" style="2" customWidth="1"/>
    <col min="14353" max="14353" width="8.44140625" style="2" customWidth="1"/>
    <col min="14354" max="14354" width="10.109375" style="2" customWidth="1"/>
    <col min="14355" max="14355" width="11.88671875" style="2" customWidth="1"/>
    <col min="14356" max="14356" width="12.33203125" style="2" customWidth="1"/>
    <col min="14357" max="14357" width="9.5546875" style="2" customWidth="1"/>
    <col min="14358" max="14358" width="15.6640625" style="2" customWidth="1"/>
    <col min="14359" max="14360" width="16.88671875" style="2" customWidth="1"/>
    <col min="14361" max="14368" width="10.6640625" style="2"/>
    <col min="14369" max="14369" width="0" style="2" hidden="1" customWidth="1"/>
    <col min="14370" max="14592" width="10.6640625" style="2"/>
    <col min="14593" max="14593" width="3.33203125" style="2" customWidth="1"/>
    <col min="14594" max="14594" width="0" style="2" hidden="1" customWidth="1"/>
    <col min="14595" max="14595" width="17.33203125" style="2" customWidth="1"/>
    <col min="14596" max="14596" width="16.109375" style="2" customWidth="1"/>
    <col min="14597" max="14597" width="8.6640625" style="2" customWidth="1"/>
    <col min="14598" max="14602" width="0" style="2" hidden="1" customWidth="1"/>
    <col min="14603" max="14603" width="6.77734375" style="2" customWidth="1"/>
    <col min="14604" max="14607" width="0" style="2" hidden="1" customWidth="1"/>
    <col min="14608" max="14608" width="8.5546875" style="2" customWidth="1"/>
    <col min="14609" max="14609" width="8.44140625" style="2" customWidth="1"/>
    <col min="14610" max="14610" width="10.109375" style="2" customWidth="1"/>
    <col min="14611" max="14611" width="11.88671875" style="2" customWidth="1"/>
    <col min="14612" max="14612" width="12.33203125" style="2" customWidth="1"/>
    <col min="14613" max="14613" width="9.5546875" style="2" customWidth="1"/>
    <col min="14614" max="14614" width="15.6640625" style="2" customWidth="1"/>
    <col min="14615" max="14616" width="16.88671875" style="2" customWidth="1"/>
    <col min="14617" max="14624" width="10.6640625" style="2"/>
    <col min="14625" max="14625" width="0" style="2" hidden="1" customWidth="1"/>
    <col min="14626" max="14848" width="10.6640625" style="2"/>
    <col min="14849" max="14849" width="3.33203125" style="2" customWidth="1"/>
    <col min="14850" max="14850" width="0" style="2" hidden="1" customWidth="1"/>
    <col min="14851" max="14851" width="17.33203125" style="2" customWidth="1"/>
    <col min="14852" max="14852" width="16.109375" style="2" customWidth="1"/>
    <col min="14853" max="14853" width="8.6640625" style="2" customWidth="1"/>
    <col min="14854" max="14858" width="0" style="2" hidden="1" customWidth="1"/>
    <col min="14859" max="14859" width="6.77734375" style="2" customWidth="1"/>
    <col min="14860" max="14863" width="0" style="2" hidden="1" customWidth="1"/>
    <col min="14864" max="14864" width="8.5546875" style="2" customWidth="1"/>
    <col min="14865" max="14865" width="8.44140625" style="2" customWidth="1"/>
    <col min="14866" max="14866" width="10.109375" style="2" customWidth="1"/>
    <col min="14867" max="14867" width="11.88671875" style="2" customWidth="1"/>
    <col min="14868" max="14868" width="12.33203125" style="2" customWidth="1"/>
    <col min="14869" max="14869" width="9.5546875" style="2" customWidth="1"/>
    <col min="14870" max="14870" width="15.6640625" style="2" customWidth="1"/>
    <col min="14871" max="14872" width="16.88671875" style="2" customWidth="1"/>
    <col min="14873" max="14880" width="10.6640625" style="2"/>
    <col min="14881" max="14881" width="0" style="2" hidden="1" customWidth="1"/>
    <col min="14882" max="15104" width="10.6640625" style="2"/>
    <col min="15105" max="15105" width="3.33203125" style="2" customWidth="1"/>
    <col min="15106" max="15106" width="0" style="2" hidden="1" customWidth="1"/>
    <col min="15107" max="15107" width="17.33203125" style="2" customWidth="1"/>
    <col min="15108" max="15108" width="16.109375" style="2" customWidth="1"/>
    <col min="15109" max="15109" width="8.6640625" style="2" customWidth="1"/>
    <col min="15110" max="15114" width="0" style="2" hidden="1" customWidth="1"/>
    <col min="15115" max="15115" width="6.77734375" style="2" customWidth="1"/>
    <col min="15116" max="15119" width="0" style="2" hidden="1" customWidth="1"/>
    <col min="15120" max="15120" width="8.5546875" style="2" customWidth="1"/>
    <col min="15121" max="15121" width="8.44140625" style="2" customWidth="1"/>
    <col min="15122" max="15122" width="10.109375" style="2" customWidth="1"/>
    <col min="15123" max="15123" width="11.88671875" style="2" customWidth="1"/>
    <col min="15124" max="15124" width="12.33203125" style="2" customWidth="1"/>
    <col min="15125" max="15125" width="9.5546875" style="2" customWidth="1"/>
    <col min="15126" max="15126" width="15.6640625" style="2" customWidth="1"/>
    <col min="15127" max="15128" width="16.88671875" style="2" customWidth="1"/>
    <col min="15129" max="15136" width="10.6640625" style="2"/>
    <col min="15137" max="15137" width="0" style="2" hidden="1" customWidth="1"/>
    <col min="15138" max="15360" width="10.6640625" style="2"/>
    <col min="15361" max="15361" width="3.33203125" style="2" customWidth="1"/>
    <col min="15362" max="15362" width="0" style="2" hidden="1" customWidth="1"/>
    <col min="15363" max="15363" width="17.33203125" style="2" customWidth="1"/>
    <col min="15364" max="15364" width="16.109375" style="2" customWidth="1"/>
    <col min="15365" max="15365" width="8.6640625" style="2" customWidth="1"/>
    <col min="15366" max="15370" width="0" style="2" hidden="1" customWidth="1"/>
    <col min="15371" max="15371" width="6.77734375" style="2" customWidth="1"/>
    <col min="15372" max="15375" width="0" style="2" hidden="1" customWidth="1"/>
    <col min="15376" max="15376" width="8.5546875" style="2" customWidth="1"/>
    <col min="15377" max="15377" width="8.44140625" style="2" customWidth="1"/>
    <col min="15378" max="15378" width="10.109375" style="2" customWidth="1"/>
    <col min="15379" max="15379" width="11.88671875" style="2" customWidth="1"/>
    <col min="15380" max="15380" width="12.33203125" style="2" customWidth="1"/>
    <col min="15381" max="15381" width="9.5546875" style="2" customWidth="1"/>
    <col min="15382" max="15382" width="15.6640625" style="2" customWidth="1"/>
    <col min="15383" max="15384" width="16.88671875" style="2" customWidth="1"/>
    <col min="15385" max="15392" width="10.6640625" style="2"/>
    <col min="15393" max="15393" width="0" style="2" hidden="1" customWidth="1"/>
    <col min="15394" max="15616" width="10.6640625" style="2"/>
    <col min="15617" max="15617" width="3.33203125" style="2" customWidth="1"/>
    <col min="15618" max="15618" width="0" style="2" hidden="1" customWidth="1"/>
    <col min="15619" max="15619" width="17.33203125" style="2" customWidth="1"/>
    <col min="15620" max="15620" width="16.109375" style="2" customWidth="1"/>
    <col min="15621" max="15621" width="8.6640625" style="2" customWidth="1"/>
    <col min="15622" max="15626" width="0" style="2" hidden="1" customWidth="1"/>
    <col min="15627" max="15627" width="6.77734375" style="2" customWidth="1"/>
    <col min="15628" max="15631" width="0" style="2" hidden="1" customWidth="1"/>
    <col min="15632" max="15632" width="8.5546875" style="2" customWidth="1"/>
    <col min="15633" max="15633" width="8.44140625" style="2" customWidth="1"/>
    <col min="15634" max="15634" width="10.109375" style="2" customWidth="1"/>
    <col min="15635" max="15635" width="11.88671875" style="2" customWidth="1"/>
    <col min="15636" max="15636" width="12.33203125" style="2" customWidth="1"/>
    <col min="15637" max="15637" width="9.5546875" style="2" customWidth="1"/>
    <col min="15638" max="15638" width="15.6640625" style="2" customWidth="1"/>
    <col min="15639" max="15640" width="16.88671875" style="2" customWidth="1"/>
    <col min="15641" max="15648" width="10.6640625" style="2"/>
    <col min="15649" max="15649" width="0" style="2" hidden="1" customWidth="1"/>
    <col min="15650" max="15872" width="10.6640625" style="2"/>
    <col min="15873" max="15873" width="3.33203125" style="2" customWidth="1"/>
    <col min="15874" max="15874" width="0" style="2" hidden="1" customWidth="1"/>
    <col min="15875" max="15875" width="17.33203125" style="2" customWidth="1"/>
    <col min="15876" max="15876" width="16.109375" style="2" customWidth="1"/>
    <col min="15877" max="15877" width="8.6640625" style="2" customWidth="1"/>
    <col min="15878" max="15882" width="0" style="2" hidden="1" customWidth="1"/>
    <col min="15883" max="15883" width="6.77734375" style="2" customWidth="1"/>
    <col min="15884" max="15887" width="0" style="2" hidden="1" customWidth="1"/>
    <col min="15888" max="15888" width="8.5546875" style="2" customWidth="1"/>
    <col min="15889" max="15889" width="8.44140625" style="2" customWidth="1"/>
    <col min="15890" max="15890" width="10.109375" style="2" customWidth="1"/>
    <col min="15891" max="15891" width="11.88671875" style="2" customWidth="1"/>
    <col min="15892" max="15892" width="12.33203125" style="2" customWidth="1"/>
    <col min="15893" max="15893" width="9.5546875" style="2" customWidth="1"/>
    <col min="15894" max="15894" width="15.6640625" style="2" customWidth="1"/>
    <col min="15895" max="15896" width="16.88671875" style="2" customWidth="1"/>
    <col min="15897" max="15904" width="10.6640625" style="2"/>
    <col min="15905" max="15905" width="0" style="2" hidden="1" customWidth="1"/>
    <col min="15906" max="16128" width="10.6640625" style="2"/>
    <col min="16129" max="16129" width="3.33203125" style="2" customWidth="1"/>
    <col min="16130" max="16130" width="0" style="2" hidden="1" customWidth="1"/>
    <col min="16131" max="16131" width="17.33203125" style="2" customWidth="1"/>
    <col min="16132" max="16132" width="16.109375" style="2" customWidth="1"/>
    <col min="16133" max="16133" width="8.6640625" style="2" customWidth="1"/>
    <col min="16134" max="16138" width="0" style="2" hidden="1" customWidth="1"/>
    <col min="16139" max="16139" width="6.77734375" style="2" customWidth="1"/>
    <col min="16140" max="16143" width="0" style="2" hidden="1" customWidth="1"/>
    <col min="16144" max="16144" width="8.5546875" style="2" customWidth="1"/>
    <col min="16145" max="16145" width="8.44140625" style="2" customWidth="1"/>
    <col min="16146" max="16146" width="10.109375" style="2" customWidth="1"/>
    <col min="16147" max="16147" width="11.88671875" style="2" customWidth="1"/>
    <col min="16148" max="16148" width="12.33203125" style="2" customWidth="1"/>
    <col min="16149" max="16149" width="9.5546875" style="2" customWidth="1"/>
    <col min="16150" max="16150" width="15.6640625" style="2" customWidth="1"/>
    <col min="16151" max="16152" width="16.88671875" style="2" customWidth="1"/>
    <col min="16153" max="16160" width="10.6640625" style="2"/>
    <col min="16161" max="16161" width="0" style="2" hidden="1" customWidth="1"/>
    <col min="16162" max="16384" width="10.6640625" style="2"/>
  </cols>
  <sheetData>
    <row r="2" spans="1:33" ht="23.4" x14ac:dyDescent="0.45">
      <c r="A2" s="166" t="s">
        <v>44</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3" ht="23.4" x14ac:dyDescent="0.45">
      <c r="A3" s="166" t="s">
        <v>45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3" ht="23.4" x14ac:dyDescent="0.45">
      <c r="A4" s="166" t="s">
        <v>46</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3" ht="16.2" thickBot="1" x14ac:dyDescent="0.35"/>
    <row r="6" spans="1:33" s="179" customFormat="1" ht="125.4" thickTop="1" x14ac:dyDescent="0.3">
      <c r="A6" s="168" t="s">
        <v>47</v>
      </c>
      <c r="B6" s="169" t="s">
        <v>48</v>
      </c>
      <c r="C6" s="169" t="s">
        <v>7</v>
      </c>
      <c r="D6" s="169" t="s">
        <v>49</v>
      </c>
      <c r="E6" s="169" t="s">
        <v>50</v>
      </c>
      <c r="F6" s="169" t="s">
        <v>51</v>
      </c>
      <c r="G6" s="169" t="s">
        <v>52</v>
      </c>
      <c r="H6" s="169" t="s">
        <v>53</v>
      </c>
      <c r="I6" s="169" t="s">
        <v>54</v>
      </c>
      <c r="J6" s="170" t="s">
        <v>55</v>
      </c>
      <c r="K6" s="171" t="s">
        <v>56</v>
      </c>
      <c r="L6" s="172" t="s">
        <v>8</v>
      </c>
      <c r="M6" s="172" t="s">
        <v>9</v>
      </c>
      <c r="N6" s="172" t="s">
        <v>57</v>
      </c>
      <c r="O6" s="172" t="s">
        <v>58</v>
      </c>
      <c r="P6" s="173" t="s">
        <v>59</v>
      </c>
      <c r="Q6" s="174" t="s">
        <v>60</v>
      </c>
      <c r="R6" s="174" t="s">
        <v>8</v>
      </c>
      <c r="S6" s="174" t="s">
        <v>9</v>
      </c>
      <c r="T6" s="174" t="s">
        <v>57</v>
      </c>
      <c r="U6" s="174" t="s">
        <v>58</v>
      </c>
      <c r="V6" s="175" t="s">
        <v>61</v>
      </c>
      <c r="W6" s="174" t="s">
        <v>62</v>
      </c>
      <c r="X6" s="174" t="s">
        <v>8</v>
      </c>
      <c r="Y6" s="174" t="s">
        <v>9</v>
      </c>
      <c r="Z6" s="174" t="s">
        <v>57</v>
      </c>
      <c r="AA6" s="174" t="s">
        <v>58</v>
      </c>
      <c r="AB6" s="174" t="s">
        <v>63</v>
      </c>
      <c r="AC6" s="176" t="s">
        <v>64</v>
      </c>
      <c r="AD6" s="177" t="s">
        <v>65</v>
      </c>
      <c r="AE6" s="177" t="s">
        <v>66</v>
      </c>
      <c r="AF6" s="178" t="s">
        <v>67</v>
      </c>
    </row>
    <row r="7" spans="1:33" x14ac:dyDescent="0.3">
      <c r="A7" s="180"/>
      <c r="B7" s="181" t="s">
        <v>68</v>
      </c>
      <c r="C7" s="182" t="s">
        <v>69</v>
      </c>
      <c r="D7" s="182" t="s">
        <v>70</v>
      </c>
      <c r="E7" s="181" t="s">
        <v>71</v>
      </c>
      <c r="F7" s="183" t="str">
        <f>VLOOKUP(B7,NomLicenceClub,2,FALSE)</f>
        <v>109291N</v>
      </c>
      <c r="G7" s="182" t="s">
        <v>38</v>
      </c>
      <c r="H7" s="183">
        <v>1</v>
      </c>
      <c r="I7" s="182">
        <v>2022</v>
      </c>
      <c r="J7" s="184">
        <v>3.13</v>
      </c>
      <c r="K7" s="185">
        <v>12</v>
      </c>
      <c r="L7" s="185">
        <v>200</v>
      </c>
      <c r="M7" s="185">
        <v>38</v>
      </c>
      <c r="N7" s="186">
        <v>6.666666666666667</v>
      </c>
      <c r="O7" s="187">
        <v>44</v>
      </c>
      <c r="P7" s="188">
        <f>L7/M7</f>
        <v>5.2631578947368425</v>
      </c>
      <c r="Q7" s="185">
        <v>11</v>
      </c>
      <c r="R7" s="185">
        <v>200</v>
      </c>
      <c r="S7" s="185">
        <v>39</v>
      </c>
      <c r="T7" s="189">
        <v>11.111111111111111</v>
      </c>
      <c r="U7" s="187">
        <v>25</v>
      </c>
      <c r="V7" s="190">
        <f>R7/S7</f>
        <v>5.1282051282051286</v>
      </c>
      <c r="W7" s="191"/>
      <c r="X7" s="192"/>
      <c r="Y7" s="192"/>
      <c r="Z7" s="192"/>
      <c r="AA7" s="192"/>
      <c r="AB7" s="193" t="e">
        <f>X7/Y7</f>
        <v>#DIV/0!</v>
      </c>
      <c r="AC7" s="194">
        <f>IF(COUNTA(K7,Q7,W7)&lt;3,SUM(K7,Q7,W7),(SUM(K7,Q7,W7)-MIN(K7,Q7,W7)))</f>
        <v>23</v>
      </c>
      <c r="AD7" s="190">
        <f>SUM(L7,R7,X7)/SUM(M7,S7,Y7)</f>
        <v>5.1948051948051948</v>
      </c>
      <c r="AE7" s="190">
        <f>MAX(N7,T7,Z7)</f>
        <v>11.111111111111111</v>
      </c>
      <c r="AF7" s="195">
        <f>MAX(O7,U7,AA7)</f>
        <v>44</v>
      </c>
      <c r="AG7" s="2" t="s">
        <v>72</v>
      </c>
    </row>
    <row r="8" spans="1:33" x14ac:dyDescent="0.3">
      <c r="A8" s="180"/>
      <c r="B8" s="196" t="s">
        <v>73</v>
      </c>
      <c r="C8" s="182" t="s">
        <v>74</v>
      </c>
      <c r="D8" s="182" t="s">
        <v>75</v>
      </c>
      <c r="E8" s="196" t="s">
        <v>71</v>
      </c>
      <c r="F8" s="183" t="str">
        <f>VLOOKUP(B8,NomLicenceClub,2,FALSE)</f>
        <v>168882S</v>
      </c>
      <c r="G8" s="182" t="s">
        <v>38</v>
      </c>
      <c r="H8" s="183">
        <v>1</v>
      </c>
      <c r="I8" s="182">
        <v>2022</v>
      </c>
      <c r="J8" s="184">
        <v>3.4</v>
      </c>
      <c r="K8" s="185">
        <v>10</v>
      </c>
      <c r="L8" s="185">
        <v>171</v>
      </c>
      <c r="M8" s="185">
        <v>56</v>
      </c>
      <c r="N8" s="186">
        <v>3.8461538461538463</v>
      </c>
      <c r="O8" s="187">
        <v>19</v>
      </c>
      <c r="P8" s="188">
        <f>L8/M8</f>
        <v>3.0535714285714284</v>
      </c>
      <c r="Q8" s="197">
        <v>11</v>
      </c>
      <c r="R8" s="197">
        <v>191</v>
      </c>
      <c r="S8" s="197">
        <v>53</v>
      </c>
      <c r="T8" s="198">
        <v>4.3478260869565215</v>
      </c>
      <c r="U8" s="199">
        <v>23</v>
      </c>
      <c r="V8" s="190">
        <f>R8/S8</f>
        <v>3.6037735849056602</v>
      </c>
      <c r="W8" s="200"/>
      <c r="X8" s="193"/>
      <c r="Y8" s="193"/>
      <c r="Z8" s="193"/>
      <c r="AA8" s="193"/>
      <c r="AB8" s="193" t="e">
        <f>X8/Y8</f>
        <v>#DIV/0!</v>
      </c>
      <c r="AC8" s="194">
        <f>IF(COUNTA(K8,Q8,W8)&lt;3,SUM(K8,Q8,W8),(SUM(K8,Q8,W8)-MIN(K8,Q8,W8)))</f>
        <v>21</v>
      </c>
      <c r="AD8" s="190">
        <f>SUM(L8,R8,X8)/SUM(M8,S8,Y8)</f>
        <v>3.3211009174311927</v>
      </c>
      <c r="AE8" s="190">
        <f>MAX(N8,T8,Z8)</f>
        <v>4.3478260869565215</v>
      </c>
      <c r="AF8" s="195">
        <f>MAX(O8,U8,AA8)</f>
        <v>23</v>
      </c>
    </row>
    <row r="9" spans="1:33" x14ac:dyDescent="0.3">
      <c r="A9" s="180"/>
      <c r="B9" s="181" t="s">
        <v>76</v>
      </c>
      <c r="C9" s="182" t="s">
        <v>77</v>
      </c>
      <c r="D9" s="182" t="s">
        <v>78</v>
      </c>
      <c r="E9" s="181" t="s">
        <v>79</v>
      </c>
      <c r="F9" s="183" t="str">
        <f>VLOOKUP(B9,NomLicenceClub,2,FALSE)</f>
        <v>157535J</v>
      </c>
      <c r="G9" s="182" t="s">
        <v>38</v>
      </c>
      <c r="H9" s="183">
        <v>1</v>
      </c>
      <c r="I9" s="182">
        <v>2020</v>
      </c>
      <c r="J9" s="184">
        <v>3.51</v>
      </c>
      <c r="K9" s="185">
        <v>9</v>
      </c>
      <c r="L9" s="185">
        <v>144</v>
      </c>
      <c r="M9" s="185">
        <v>59</v>
      </c>
      <c r="N9" s="186">
        <v>3.4482758620689653</v>
      </c>
      <c r="O9" s="187">
        <v>16</v>
      </c>
      <c r="P9" s="188">
        <f>L9/M9</f>
        <v>2.4406779661016951</v>
      </c>
      <c r="Q9" s="201">
        <v>9</v>
      </c>
      <c r="R9" s="201">
        <v>184</v>
      </c>
      <c r="S9" s="201">
        <v>59</v>
      </c>
      <c r="T9" s="202">
        <v>3.4482758620689653</v>
      </c>
      <c r="U9" s="201">
        <v>16</v>
      </c>
      <c r="V9" s="190">
        <f>R9/S9</f>
        <v>3.1186440677966103</v>
      </c>
      <c r="W9" s="200"/>
      <c r="X9" s="193"/>
      <c r="Y9" s="193"/>
      <c r="Z9" s="193"/>
      <c r="AA9" s="193"/>
      <c r="AB9" s="193" t="e">
        <f>X9/Y9</f>
        <v>#DIV/0!</v>
      </c>
      <c r="AC9" s="194">
        <f>IF(COUNTA(K9,Q9,W9)&lt;3,SUM(K9,Q9,W9),(SUM(K9,Q9,W9)-MIN(K9,Q9,W9)))</f>
        <v>18</v>
      </c>
      <c r="AD9" s="190">
        <f>SUM(L9,R9,X9)/SUM(M9,S9,Y9)</f>
        <v>2.7796610169491527</v>
      </c>
      <c r="AE9" s="190">
        <f>MAX(N9,T9,Z9)</f>
        <v>3.4482758620689653</v>
      </c>
      <c r="AF9" s="195">
        <f>MAX(O9,U9,AA9)</f>
        <v>16</v>
      </c>
      <c r="AG9" s="2" t="s">
        <v>72</v>
      </c>
    </row>
    <row r="10" spans="1:33" x14ac:dyDescent="0.3">
      <c r="A10" s="180"/>
      <c r="B10" s="181" t="s">
        <v>80</v>
      </c>
      <c r="C10" s="182" t="s">
        <v>81</v>
      </c>
      <c r="D10" s="182" t="s">
        <v>82</v>
      </c>
      <c r="E10" s="181" t="s">
        <v>83</v>
      </c>
      <c r="F10" s="183" t="str">
        <f>VLOOKUP(B10,NomLicenceClub,2,FALSE)</f>
        <v>013922M</v>
      </c>
      <c r="G10" s="182" t="s">
        <v>38</v>
      </c>
      <c r="H10" s="183">
        <v>1</v>
      </c>
      <c r="I10" s="182">
        <v>2022</v>
      </c>
      <c r="J10" s="184">
        <v>2.95</v>
      </c>
      <c r="K10" s="185">
        <v>5</v>
      </c>
      <c r="L10" s="185">
        <v>155</v>
      </c>
      <c r="M10" s="185">
        <v>60</v>
      </c>
      <c r="N10" s="186" t="s">
        <v>84</v>
      </c>
      <c r="O10" s="187">
        <v>17</v>
      </c>
      <c r="P10" s="188">
        <f>L10/M10</f>
        <v>2.5833333333333335</v>
      </c>
      <c r="Q10" s="201">
        <v>9</v>
      </c>
      <c r="R10" s="201">
        <v>136</v>
      </c>
      <c r="S10" s="201">
        <v>60</v>
      </c>
      <c r="T10" s="202">
        <v>2.4</v>
      </c>
      <c r="U10" s="201">
        <v>13</v>
      </c>
      <c r="V10" s="190">
        <f>R10/S10</f>
        <v>2.2666666666666666</v>
      </c>
      <c r="W10" s="200"/>
      <c r="X10" s="193"/>
      <c r="Y10" s="193"/>
      <c r="Z10" s="193"/>
      <c r="AA10" s="193"/>
      <c r="AB10" s="193" t="e">
        <f>X10/Y10</f>
        <v>#DIV/0!</v>
      </c>
      <c r="AC10" s="194">
        <f>IF(COUNTA(K10,Q10,W10)&lt;3,SUM(K10,Q10,W10),(SUM(K10,Q10,W10)-MIN(K10,Q10,W10)))</f>
        <v>14</v>
      </c>
      <c r="AD10" s="190">
        <f>SUM(L10,R10,X10)/SUM(M10,S10,Y10)</f>
        <v>2.4249999999999998</v>
      </c>
      <c r="AE10" s="190">
        <f>MAX(N10,T10,Z10)</f>
        <v>2.4</v>
      </c>
      <c r="AF10" s="195">
        <f>MAX(O10,U10,AA10)</f>
        <v>17</v>
      </c>
    </row>
    <row r="11" spans="1:33" x14ac:dyDescent="0.3">
      <c r="A11" s="180"/>
      <c r="B11" s="181" t="s">
        <v>85</v>
      </c>
      <c r="C11" s="182" t="s">
        <v>86</v>
      </c>
      <c r="D11" s="182" t="s">
        <v>87</v>
      </c>
      <c r="E11" s="181" t="s">
        <v>79</v>
      </c>
      <c r="F11" s="183" t="str">
        <f>VLOOKUP(B11,NomLicenceClub,2,FALSE)</f>
        <v>148333G</v>
      </c>
      <c r="G11" s="182" t="s">
        <v>38</v>
      </c>
      <c r="H11" s="183">
        <v>0</v>
      </c>
      <c r="I11" s="182">
        <v>2022</v>
      </c>
      <c r="J11" s="184">
        <v>1.93</v>
      </c>
      <c r="K11" s="185">
        <v>3</v>
      </c>
      <c r="L11" s="185">
        <v>106</v>
      </c>
      <c r="M11" s="185">
        <v>60</v>
      </c>
      <c r="N11" s="186" t="s">
        <v>84</v>
      </c>
      <c r="O11" s="187">
        <v>13</v>
      </c>
      <c r="P11" s="188">
        <f>L11/M11</f>
        <v>1.7666666666666666</v>
      </c>
      <c r="Q11" s="201">
        <v>7</v>
      </c>
      <c r="R11" s="201">
        <v>198</v>
      </c>
      <c r="S11" s="201">
        <v>53</v>
      </c>
      <c r="T11" s="202">
        <v>4.3478260869565215</v>
      </c>
      <c r="U11" s="201">
        <v>20</v>
      </c>
      <c r="V11" s="190">
        <f>R11/S11</f>
        <v>3.7358490566037736</v>
      </c>
      <c r="W11" s="200"/>
      <c r="X11" s="193"/>
      <c r="Y11" s="193"/>
      <c r="Z11" s="193"/>
      <c r="AA11" s="193"/>
      <c r="AB11" s="193" t="e">
        <f>X11/Y11</f>
        <v>#DIV/0!</v>
      </c>
      <c r="AC11" s="194">
        <f>IF(COUNTA(K11,Q11,W11)&lt;3,SUM(K11,Q11,W11),(SUM(K11,Q11,W11)-MIN(K11,Q11,W11)))</f>
        <v>10</v>
      </c>
      <c r="AD11" s="190">
        <f>SUM(L11,R11,X11)/SUM(M11,S11,Y11)</f>
        <v>2.6902654867256639</v>
      </c>
      <c r="AE11" s="190">
        <f>MAX(N11,T11,Z11)</f>
        <v>4.3478260869565215</v>
      </c>
      <c r="AF11" s="195">
        <f>MAX(O11,U11,AA11)</f>
        <v>20</v>
      </c>
    </row>
    <row r="12" spans="1:33" x14ac:dyDescent="0.3">
      <c r="A12" s="180"/>
      <c r="B12" s="196" t="s">
        <v>88</v>
      </c>
      <c r="C12" s="182" t="s">
        <v>89</v>
      </c>
      <c r="D12" s="182" t="s">
        <v>90</v>
      </c>
      <c r="E12" s="196" t="s">
        <v>83</v>
      </c>
      <c r="F12" s="183" t="str">
        <f>VLOOKUP(B12,NomLicenceClub,2,FALSE)</f>
        <v>144872A</v>
      </c>
      <c r="G12" s="182" t="s">
        <v>38</v>
      </c>
      <c r="H12" s="183">
        <v>1</v>
      </c>
      <c r="I12" s="182">
        <v>2022</v>
      </c>
      <c r="J12" s="184">
        <v>3.84</v>
      </c>
      <c r="K12" s="185"/>
      <c r="L12" s="185"/>
      <c r="M12" s="185"/>
      <c r="N12" s="186"/>
      <c r="O12" s="187"/>
      <c r="P12" s="188" t="e">
        <f>L12/M12</f>
        <v>#DIV/0!</v>
      </c>
      <c r="Q12" s="203">
        <v>6</v>
      </c>
      <c r="R12" s="203">
        <v>165</v>
      </c>
      <c r="S12" s="203">
        <v>53</v>
      </c>
      <c r="T12" s="204">
        <v>3.2</v>
      </c>
      <c r="U12" s="205">
        <v>17</v>
      </c>
      <c r="V12" s="190">
        <f>R12/S12</f>
        <v>3.1132075471698113</v>
      </c>
      <c r="W12" s="185"/>
      <c r="X12" s="185"/>
      <c r="Y12" s="185"/>
      <c r="Z12" s="186"/>
      <c r="AA12" s="187"/>
      <c r="AB12" s="193" t="e">
        <f>X12/Y12</f>
        <v>#DIV/0!</v>
      </c>
      <c r="AC12" s="194">
        <f>IF(COUNTA(K12,Q12,W12)&lt;3,SUM(K12,Q12,W12),(SUM(K12,Q12,W12)-MIN(K12,Q12,W12)))</f>
        <v>6</v>
      </c>
      <c r="AD12" s="190">
        <f>SUM(L12,R12,X12)/SUM(M12,S12,Y12)</f>
        <v>3.1132075471698113</v>
      </c>
      <c r="AE12" s="190">
        <f>MAX(N12,T12,Z12)</f>
        <v>3.2</v>
      </c>
      <c r="AF12" s="195">
        <f>MAX(O12,U12,AA12)</f>
        <v>17</v>
      </c>
      <c r="AG12" s="2" t="s">
        <v>72</v>
      </c>
    </row>
    <row r="13" spans="1:33" x14ac:dyDescent="0.3">
      <c r="A13" s="180"/>
      <c r="B13" s="181" t="s">
        <v>91</v>
      </c>
      <c r="C13" s="182" t="s">
        <v>92</v>
      </c>
      <c r="D13" s="182" t="s">
        <v>93</v>
      </c>
      <c r="E13" s="181" t="s">
        <v>71</v>
      </c>
      <c r="F13" s="183" t="str">
        <f>VLOOKUP(B13,NomLicenceClub,2,FALSE)</f>
        <v>013526G</v>
      </c>
      <c r="G13" s="182" t="s">
        <v>38</v>
      </c>
      <c r="H13" s="183">
        <v>0</v>
      </c>
      <c r="I13" s="182">
        <v>2022</v>
      </c>
      <c r="J13" s="184">
        <v>1.79</v>
      </c>
      <c r="K13" s="185">
        <v>3</v>
      </c>
      <c r="L13" s="185">
        <v>89</v>
      </c>
      <c r="M13" s="185">
        <v>60</v>
      </c>
      <c r="N13" s="186" t="s">
        <v>84</v>
      </c>
      <c r="O13" s="187">
        <v>7</v>
      </c>
      <c r="P13" s="188">
        <f>L13/M13</f>
        <v>1.4833333333333334</v>
      </c>
      <c r="Q13" s="201">
        <v>6</v>
      </c>
      <c r="R13" s="201">
        <v>144</v>
      </c>
      <c r="S13" s="201">
        <v>60</v>
      </c>
      <c r="T13" s="202">
        <v>2.6</v>
      </c>
      <c r="U13" s="201">
        <v>27</v>
      </c>
      <c r="V13" s="190">
        <f>R13/S13</f>
        <v>2.4</v>
      </c>
      <c r="W13" s="200"/>
      <c r="X13" s="193"/>
      <c r="Y13" s="193"/>
      <c r="Z13" s="193"/>
      <c r="AA13" s="193"/>
      <c r="AB13" s="193" t="e">
        <f>X13/Y13</f>
        <v>#DIV/0!</v>
      </c>
      <c r="AC13" s="194">
        <f>IF(COUNTA(K13,Q13,W13)&lt;3,SUM(K13,Q13,W13),(SUM(K13,Q13,W13)-MIN(K13,Q13,W13)))</f>
        <v>9</v>
      </c>
      <c r="AD13" s="190">
        <f>SUM(L13,R13,X13)/SUM(M13,S13,Y13)</f>
        <v>1.9416666666666667</v>
      </c>
      <c r="AE13" s="190">
        <f>MAX(N13,T13,Z13)</f>
        <v>2.6</v>
      </c>
      <c r="AF13" s="195">
        <f>MAX(O13,U13,AA13)</f>
        <v>27</v>
      </c>
    </row>
    <row r="14" spans="1:33" x14ac:dyDescent="0.3">
      <c r="A14" s="180"/>
      <c r="B14" s="196" t="s">
        <v>94</v>
      </c>
      <c r="C14" s="182" t="s">
        <v>95</v>
      </c>
      <c r="D14" s="182" t="s">
        <v>78</v>
      </c>
      <c r="E14" s="181" t="s">
        <v>71</v>
      </c>
      <c r="F14" s="183" t="str">
        <f>VLOOKUP(B14,NomLicenceClub,2,FALSE)</f>
        <v>013428M</v>
      </c>
      <c r="G14" s="182" t="s">
        <v>38</v>
      </c>
      <c r="H14" s="183">
        <v>0</v>
      </c>
      <c r="I14" s="182">
        <v>2020</v>
      </c>
      <c r="J14" s="184">
        <v>2.16</v>
      </c>
      <c r="K14" s="185">
        <v>6</v>
      </c>
      <c r="L14" s="185">
        <v>127</v>
      </c>
      <c r="M14" s="185">
        <v>59</v>
      </c>
      <c r="N14" s="186">
        <v>3.1666666666666665</v>
      </c>
      <c r="O14" s="187">
        <v>16</v>
      </c>
      <c r="P14" s="188">
        <f>L14/M14</f>
        <v>2.152542372881356</v>
      </c>
      <c r="Q14" s="201">
        <v>6</v>
      </c>
      <c r="R14" s="201">
        <v>135</v>
      </c>
      <c r="S14" s="201">
        <v>59</v>
      </c>
      <c r="T14" s="202">
        <v>3</v>
      </c>
      <c r="U14" s="201">
        <v>13</v>
      </c>
      <c r="V14" s="190">
        <f>R14/S14</f>
        <v>2.2881355932203391</v>
      </c>
      <c r="W14" s="200"/>
      <c r="X14" s="193"/>
      <c r="Y14" s="193"/>
      <c r="Z14" s="193"/>
      <c r="AA14" s="193"/>
      <c r="AB14" s="193" t="e">
        <f>X14/Y14</f>
        <v>#DIV/0!</v>
      </c>
      <c r="AC14" s="194">
        <f>IF(COUNTA(K14,Q14,W14)&lt;3,SUM(K14,Q14,W14),(SUM(K14,Q14,W14)-MIN(K14,Q14,W14)))</f>
        <v>12</v>
      </c>
      <c r="AD14" s="190">
        <f>SUM(L14,R14,X14)/SUM(M14,S14,Y14)</f>
        <v>2.2203389830508473</v>
      </c>
      <c r="AE14" s="190">
        <f>MAX(N14,T14,Z14)</f>
        <v>3.1666666666666665</v>
      </c>
      <c r="AF14" s="195">
        <f>MAX(O14,U14,AA14)</f>
        <v>16</v>
      </c>
    </row>
    <row r="15" spans="1:33" x14ac:dyDescent="0.3">
      <c r="A15" s="180"/>
      <c r="B15" s="181" t="s">
        <v>96</v>
      </c>
      <c r="C15" s="182" t="s">
        <v>97</v>
      </c>
      <c r="D15" s="182" t="s">
        <v>98</v>
      </c>
      <c r="E15" s="181" t="s">
        <v>71</v>
      </c>
      <c r="F15" s="183" t="str">
        <f>VLOOKUP(B15,NomLicenceClub,2,FALSE)</f>
        <v>154522J</v>
      </c>
      <c r="G15" s="182" t="s">
        <v>38</v>
      </c>
      <c r="H15" s="183">
        <v>1</v>
      </c>
      <c r="I15" s="182">
        <v>2022</v>
      </c>
      <c r="J15" s="184">
        <v>2.61</v>
      </c>
      <c r="K15" s="206">
        <v>10</v>
      </c>
      <c r="L15" s="206">
        <v>192</v>
      </c>
      <c r="M15" s="206">
        <v>60</v>
      </c>
      <c r="N15" s="207">
        <v>3.2666666666666666</v>
      </c>
      <c r="O15" s="208">
        <v>25</v>
      </c>
      <c r="P15" s="188">
        <f>L15/M15</f>
        <v>3.2</v>
      </c>
      <c r="Q15" s="185">
        <v>4</v>
      </c>
      <c r="R15" s="185">
        <v>129</v>
      </c>
      <c r="S15" s="185">
        <v>60</v>
      </c>
      <c r="T15" s="189">
        <v>2.6</v>
      </c>
      <c r="U15" s="187">
        <v>17</v>
      </c>
      <c r="V15" s="190">
        <f>R15/S15</f>
        <v>2.15</v>
      </c>
      <c r="W15" s="185"/>
      <c r="X15" s="185"/>
      <c r="Y15" s="185"/>
      <c r="Z15" s="186"/>
      <c r="AA15" s="187"/>
      <c r="AB15" s="193" t="e">
        <f>X15/Y15</f>
        <v>#DIV/0!</v>
      </c>
      <c r="AC15" s="194">
        <f>IF(COUNTA(K15,Q15,W15)&lt;3,SUM(K15,Q15,W15),(SUM(K15,Q15,W15)-MIN(K15,Q15,W15)))</f>
        <v>14</v>
      </c>
      <c r="AD15" s="190">
        <f>SUM(L15,R15,X15)/SUM(M15,S15,Y15)</f>
        <v>2.6749999999999998</v>
      </c>
      <c r="AE15" s="190">
        <f>MAX(N15,T15,Z15)</f>
        <v>3.2666666666666666</v>
      </c>
      <c r="AF15" s="195">
        <f>MAX(O15,U15,AA15)</f>
        <v>25</v>
      </c>
      <c r="AG15" s="2" t="s">
        <v>72</v>
      </c>
    </row>
    <row r="16" spans="1:33" x14ac:dyDescent="0.3">
      <c r="A16" s="180"/>
      <c r="B16" s="181" t="s">
        <v>99</v>
      </c>
      <c r="C16" s="182" t="s">
        <v>100</v>
      </c>
      <c r="D16" s="182" t="s">
        <v>101</v>
      </c>
      <c r="E16" s="196" t="s">
        <v>79</v>
      </c>
      <c r="F16" s="183" t="str">
        <f>VLOOKUP(B16,NomLicenceClub,2,FALSE)</f>
        <v>013335X</v>
      </c>
      <c r="G16" s="182" t="s">
        <v>38</v>
      </c>
      <c r="H16" s="183">
        <v>1</v>
      </c>
      <c r="I16" s="182">
        <v>2022</v>
      </c>
      <c r="J16" s="184">
        <v>2.2999999999999998</v>
      </c>
      <c r="K16" s="209">
        <v>5</v>
      </c>
      <c r="L16" s="209">
        <v>122</v>
      </c>
      <c r="M16" s="209">
        <v>56</v>
      </c>
      <c r="N16" s="186">
        <v>1.7333333333333334</v>
      </c>
      <c r="O16" s="209">
        <v>12</v>
      </c>
      <c r="P16" s="188">
        <f>L16/M16</f>
        <v>2.1785714285714284</v>
      </c>
      <c r="Q16" s="201">
        <v>3</v>
      </c>
      <c r="R16" s="201">
        <v>84</v>
      </c>
      <c r="S16" s="201">
        <v>32</v>
      </c>
      <c r="T16" s="202" t="s">
        <v>84</v>
      </c>
      <c r="U16" s="201">
        <v>10</v>
      </c>
      <c r="V16" s="190">
        <f>R16/S16</f>
        <v>2.625</v>
      </c>
      <c r="W16" s="200"/>
      <c r="X16" s="193"/>
      <c r="Y16" s="193"/>
      <c r="Z16" s="193"/>
      <c r="AA16" s="193"/>
      <c r="AB16" s="193" t="e">
        <f>X16/Y16</f>
        <v>#DIV/0!</v>
      </c>
      <c r="AC16" s="194">
        <f>IF(COUNTA(K16,Q16,W16)&lt;3,SUM(K16,Q16,W16),(SUM(K16,Q16,W16)-MIN(K16,Q16,W16)))</f>
        <v>8</v>
      </c>
      <c r="AD16" s="190">
        <f>SUM(L16,R16,X16)/SUM(M16,S16,Y16)</f>
        <v>2.3409090909090908</v>
      </c>
      <c r="AE16" s="190">
        <f>MAX(N16,T16,Z16)</f>
        <v>1.7333333333333334</v>
      </c>
      <c r="AF16" s="195">
        <f>MAX(O16,U16,AA16)</f>
        <v>12</v>
      </c>
    </row>
    <row r="17" spans="1:33" x14ac:dyDescent="0.3">
      <c r="A17" s="180"/>
      <c r="B17" s="181" t="s">
        <v>102</v>
      </c>
      <c r="C17" s="182" t="s">
        <v>103</v>
      </c>
      <c r="D17" s="182" t="s">
        <v>104</v>
      </c>
      <c r="E17" s="181" t="s">
        <v>79</v>
      </c>
      <c r="F17" s="183" t="str">
        <f>VLOOKUP(B17,NomLicenceClub,2,FALSE)</f>
        <v>154178K</v>
      </c>
      <c r="G17" s="182" t="s">
        <v>38</v>
      </c>
      <c r="H17" s="183">
        <v>1</v>
      </c>
      <c r="I17" s="182">
        <v>2022</v>
      </c>
      <c r="J17" s="184">
        <v>2.4300000000000002</v>
      </c>
      <c r="K17" s="185">
        <v>5</v>
      </c>
      <c r="L17" s="185">
        <v>126</v>
      </c>
      <c r="M17" s="185">
        <v>38</v>
      </c>
      <c r="N17" s="186" t="s">
        <v>84</v>
      </c>
      <c r="O17" s="187">
        <v>16</v>
      </c>
      <c r="P17" s="188">
        <f>L17/M17</f>
        <v>3.3157894736842106</v>
      </c>
      <c r="Q17" s="210">
        <v>3</v>
      </c>
      <c r="R17" s="210">
        <v>145</v>
      </c>
      <c r="S17" s="210">
        <v>60</v>
      </c>
      <c r="T17" s="211" t="s">
        <v>84</v>
      </c>
      <c r="U17" s="212">
        <v>17</v>
      </c>
      <c r="V17" s="190">
        <f>R17/S17</f>
        <v>2.4166666666666665</v>
      </c>
      <c r="W17" s="185"/>
      <c r="X17" s="185"/>
      <c r="Y17" s="185"/>
      <c r="Z17" s="186"/>
      <c r="AA17" s="187"/>
      <c r="AB17" s="193" t="e">
        <f>X17/Y17</f>
        <v>#DIV/0!</v>
      </c>
      <c r="AC17" s="194">
        <f>IF(COUNTA(K17,Q17,W17)&lt;3,SUM(K17,Q17,W17),(SUM(K17,Q17,W17)-MIN(K17,Q17,W17)))</f>
        <v>8</v>
      </c>
      <c r="AD17" s="190">
        <f>SUM(L17,R17,X17)/SUM(M17,S17,Y17)</f>
        <v>2.7653061224489797</v>
      </c>
      <c r="AE17" s="190">
        <f>MAX(N17,T17,Z17)</f>
        <v>0</v>
      </c>
      <c r="AF17" s="195">
        <f>MAX(O17,U17,AA17)</f>
        <v>17</v>
      </c>
      <c r="AG17" s="2" t="s">
        <v>72</v>
      </c>
    </row>
    <row r="18" spans="1:33" x14ac:dyDescent="0.3">
      <c r="A18" s="180"/>
      <c r="B18" s="181" t="s">
        <v>105</v>
      </c>
      <c r="C18" s="213" t="s">
        <v>106</v>
      </c>
      <c r="D18" s="213" t="s">
        <v>107</v>
      </c>
      <c r="E18" s="181" t="s">
        <v>79</v>
      </c>
      <c r="F18" s="183" t="str">
        <f t="shared" ref="F18:F48" si="0">VLOOKUP(B18,NomLicenceClub,2,FALSE)</f>
        <v>118031R</v>
      </c>
      <c r="G18" s="182" t="s">
        <v>38</v>
      </c>
      <c r="H18" s="213">
        <v>1</v>
      </c>
      <c r="I18" s="182">
        <v>2022</v>
      </c>
      <c r="J18" s="184">
        <v>3.4</v>
      </c>
      <c r="K18" s="185"/>
      <c r="L18" s="185"/>
      <c r="M18" s="185"/>
      <c r="N18" s="186"/>
      <c r="O18" s="187"/>
      <c r="P18" s="188" t="e">
        <f t="shared" ref="P18:P48" si="1">L18/M18</f>
        <v>#DIV/0!</v>
      </c>
      <c r="Q18" s="214"/>
      <c r="R18" s="214"/>
      <c r="S18" s="214"/>
      <c r="T18" s="215"/>
      <c r="U18" s="216"/>
      <c r="V18" s="190" t="e">
        <f t="shared" ref="V18:V48" si="2">R18/S18</f>
        <v>#DIV/0!</v>
      </c>
      <c r="W18" s="217"/>
      <c r="X18" s="217"/>
      <c r="Y18" s="217"/>
      <c r="Z18" s="218"/>
      <c r="AA18" s="219"/>
      <c r="AB18" s="193" t="e">
        <f t="shared" ref="AB18:AB48" si="3">X18/Y18</f>
        <v>#DIV/0!</v>
      </c>
      <c r="AC18" s="194">
        <f t="shared" ref="AC18:AC48" si="4">IF(COUNTA(K18,Q18,W18)&lt;3,SUM(K18,Q18,W18),(SUM(K18,Q18,W18)-MIN(K18,Q18,W18)))</f>
        <v>0</v>
      </c>
      <c r="AD18" s="190" t="e">
        <f t="shared" ref="AD18:AD48" si="5">SUM(L18,R18,X18)/SUM(M18,S18,Y18)</f>
        <v>#DIV/0!</v>
      </c>
      <c r="AE18" s="190">
        <f t="shared" ref="AE18:AF48" si="6">MAX(N18,T18,Z18)</f>
        <v>0</v>
      </c>
      <c r="AF18" s="195">
        <f t="shared" si="6"/>
        <v>0</v>
      </c>
      <c r="AG18" s="2" t="s">
        <v>72</v>
      </c>
    </row>
    <row r="19" spans="1:33" x14ac:dyDescent="0.3">
      <c r="A19" s="180"/>
      <c r="B19" s="181" t="s">
        <v>108</v>
      </c>
      <c r="C19" s="182" t="s">
        <v>109</v>
      </c>
      <c r="D19" s="182" t="s">
        <v>110</v>
      </c>
      <c r="E19" s="196" t="s">
        <v>79</v>
      </c>
      <c r="F19" s="183" t="str">
        <f t="shared" si="0"/>
        <v>156543F</v>
      </c>
      <c r="G19" s="182" t="s">
        <v>38</v>
      </c>
      <c r="H19" s="183">
        <v>1</v>
      </c>
      <c r="I19" s="182">
        <v>2022</v>
      </c>
      <c r="J19" s="184">
        <v>2.76</v>
      </c>
      <c r="K19" s="185"/>
      <c r="L19" s="185"/>
      <c r="M19" s="185"/>
      <c r="N19" s="186"/>
      <c r="O19" s="187"/>
      <c r="P19" s="188" t="e">
        <f t="shared" si="1"/>
        <v>#DIV/0!</v>
      </c>
      <c r="Q19" s="201"/>
      <c r="R19" s="201"/>
      <c r="S19" s="201"/>
      <c r="T19" s="202"/>
      <c r="U19" s="201"/>
      <c r="V19" s="190" t="e">
        <f t="shared" si="2"/>
        <v>#DIV/0!</v>
      </c>
      <c r="W19" s="200"/>
      <c r="X19" s="193"/>
      <c r="Y19" s="193"/>
      <c r="Z19" s="193"/>
      <c r="AA19" s="193"/>
      <c r="AB19" s="193" t="e">
        <f t="shared" si="3"/>
        <v>#DIV/0!</v>
      </c>
      <c r="AC19" s="194">
        <f t="shared" si="4"/>
        <v>0</v>
      </c>
      <c r="AD19" s="190" t="e">
        <f t="shared" si="5"/>
        <v>#DIV/0!</v>
      </c>
      <c r="AE19" s="190">
        <f t="shared" si="6"/>
        <v>0</v>
      </c>
      <c r="AF19" s="195">
        <f t="shared" si="6"/>
        <v>0</v>
      </c>
    </row>
    <row r="20" spans="1:33" x14ac:dyDescent="0.3">
      <c r="A20" s="180"/>
      <c r="B20" s="220" t="s">
        <v>111</v>
      </c>
      <c r="C20" s="182" t="s">
        <v>112</v>
      </c>
      <c r="D20" s="182" t="s">
        <v>113</v>
      </c>
      <c r="E20" s="181" t="s">
        <v>71</v>
      </c>
      <c r="F20" s="183" t="str">
        <f t="shared" si="0"/>
        <v>159467J</v>
      </c>
      <c r="G20" s="182" t="s">
        <v>38</v>
      </c>
      <c r="H20" s="183">
        <v>1</v>
      </c>
      <c r="I20" s="182">
        <v>2019</v>
      </c>
      <c r="J20" s="184">
        <v>2.37</v>
      </c>
      <c r="K20" s="221"/>
      <c r="L20" s="221"/>
      <c r="M20" s="221"/>
      <c r="N20" s="186"/>
      <c r="O20" s="221"/>
      <c r="P20" s="188" t="e">
        <f t="shared" si="1"/>
        <v>#DIV/0!</v>
      </c>
      <c r="Q20" s="222"/>
      <c r="R20" s="223"/>
      <c r="S20" s="222"/>
      <c r="T20" s="224"/>
      <c r="U20" s="222"/>
      <c r="V20" s="190" t="e">
        <f t="shared" si="2"/>
        <v>#DIV/0!</v>
      </c>
      <c r="W20" s="225"/>
      <c r="X20" s="225"/>
      <c r="Y20" s="225"/>
      <c r="Z20" s="225"/>
      <c r="AA20" s="225"/>
      <c r="AB20" s="193" t="e">
        <f t="shared" si="3"/>
        <v>#DIV/0!</v>
      </c>
      <c r="AC20" s="194">
        <f t="shared" si="4"/>
        <v>0</v>
      </c>
      <c r="AD20" s="190" t="e">
        <f t="shared" si="5"/>
        <v>#DIV/0!</v>
      </c>
      <c r="AE20" s="190">
        <f t="shared" si="6"/>
        <v>0</v>
      </c>
      <c r="AF20" s="195">
        <f t="shared" si="6"/>
        <v>0</v>
      </c>
    </row>
    <row r="21" spans="1:33" x14ac:dyDescent="0.3">
      <c r="A21" s="180"/>
      <c r="B21" s="181" t="s">
        <v>114</v>
      </c>
      <c r="C21" s="182" t="s">
        <v>115</v>
      </c>
      <c r="D21" s="182" t="s">
        <v>82</v>
      </c>
      <c r="E21" s="196" t="s">
        <v>71</v>
      </c>
      <c r="F21" s="183" t="str">
        <f t="shared" si="0"/>
        <v>012774I</v>
      </c>
      <c r="G21" s="182" t="s">
        <v>38</v>
      </c>
      <c r="H21" s="183">
        <v>0</v>
      </c>
      <c r="I21" s="182">
        <v>2022</v>
      </c>
      <c r="J21" s="184">
        <v>2.2200000000000002</v>
      </c>
      <c r="K21" s="185"/>
      <c r="L21" s="185"/>
      <c r="M21" s="185"/>
      <c r="N21" s="186"/>
      <c r="O21" s="187"/>
      <c r="P21" s="188" t="e">
        <f t="shared" si="1"/>
        <v>#DIV/0!</v>
      </c>
      <c r="Q21" s="185"/>
      <c r="R21" s="185"/>
      <c r="S21" s="185"/>
      <c r="T21" s="189"/>
      <c r="U21" s="187"/>
      <c r="V21" s="190" t="e">
        <f t="shared" si="2"/>
        <v>#DIV/0!</v>
      </c>
      <c r="W21" s="191"/>
      <c r="X21" s="192"/>
      <c r="Y21" s="192"/>
      <c r="Z21" s="192"/>
      <c r="AA21" s="192"/>
      <c r="AB21" s="193" t="e">
        <f t="shared" si="3"/>
        <v>#DIV/0!</v>
      </c>
      <c r="AC21" s="194">
        <f t="shared" si="4"/>
        <v>0</v>
      </c>
      <c r="AD21" s="190" t="e">
        <f t="shared" si="5"/>
        <v>#DIV/0!</v>
      </c>
      <c r="AE21" s="190">
        <f t="shared" si="6"/>
        <v>0</v>
      </c>
      <c r="AF21" s="195">
        <f t="shared" si="6"/>
        <v>0</v>
      </c>
    </row>
    <row r="22" spans="1:33" x14ac:dyDescent="0.3">
      <c r="A22" s="180"/>
      <c r="B22" s="181" t="s">
        <v>116</v>
      </c>
      <c r="C22" s="182" t="s">
        <v>117</v>
      </c>
      <c r="D22" s="182" t="s">
        <v>118</v>
      </c>
      <c r="E22" s="196" t="s">
        <v>83</v>
      </c>
      <c r="F22" s="183" t="str">
        <f t="shared" si="0"/>
        <v>111888K</v>
      </c>
      <c r="G22" s="182" t="s">
        <v>38</v>
      </c>
      <c r="H22" s="183">
        <v>0</v>
      </c>
      <c r="I22" s="182">
        <v>2020</v>
      </c>
      <c r="J22" s="184">
        <v>2.17</v>
      </c>
      <c r="K22" s="185"/>
      <c r="L22" s="185"/>
      <c r="M22" s="185"/>
      <c r="N22" s="186"/>
      <c r="O22" s="187"/>
      <c r="P22" s="188" t="e">
        <f t="shared" si="1"/>
        <v>#DIV/0!</v>
      </c>
      <c r="Q22" s="185"/>
      <c r="R22" s="185"/>
      <c r="S22" s="185"/>
      <c r="T22" s="189"/>
      <c r="U22" s="187"/>
      <c r="V22" s="190" t="e">
        <f t="shared" si="2"/>
        <v>#DIV/0!</v>
      </c>
      <c r="W22" s="185"/>
      <c r="X22" s="185"/>
      <c r="Y22" s="185"/>
      <c r="Z22" s="186"/>
      <c r="AA22" s="187"/>
      <c r="AB22" s="193" t="e">
        <f t="shared" si="3"/>
        <v>#DIV/0!</v>
      </c>
      <c r="AC22" s="194">
        <f t="shared" si="4"/>
        <v>0</v>
      </c>
      <c r="AD22" s="190" t="e">
        <f t="shared" si="5"/>
        <v>#DIV/0!</v>
      </c>
      <c r="AE22" s="190">
        <f t="shared" si="6"/>
        <v>0</v>
      </c>
      <c r="AF22" s="195">
        <f t="shared" si="6"/>
        <v>0</v>
      </c>
    </row>
    <row r="23" spans="1:33" x14ac:dyDescent="0.3">
      <c r="A23" s="180"/>
      <c r="B23" s="181"/>
      <c r="C23" s="182"/>
      <c r="D23" s="182"/>
      <c r="E23" s="181"/>
      <c r="F23" s="183" t="e">
        <f t="shared" si="0"/>
        <v>#N/A</v>
      </c>
      <c r="G23" s="182"/>
      <c r="H23" s="183"/>
      <c r="I23" s="226"/>
      <c r="J23" s="184"/>
      <c r="K23" s="185"/>
      <c r="L23" s="185"/>
      <c r="M23" s="185"/>
      <c r="N23" s="186"/>
      <c r="O23" s="187"/>
      <c r="P23" s="188" t="e">
        <f t="shared" si="1"/>
        <v>#DIV/0!</v>
      </c>
      <c r="Q23" s="201"/>
      <c r="R23" s="201"/>
      <c r="S23" s="201"/>
      <c r="T23" s="202"/>
      <c r="U23" s="201"/>
      <c r="V23" s="190" t="e">
        <f t="shared" si="2"/>
        <v>#DIV/0!</v>
      </c>
      <c r="W23" s="200"/>
      <c r="X23" s="193"/>
      <c r="Y23" s="193"/>
      <c r="Z23" s="193"/>
      <c r="AA23" s="193"/>
      <c r="AB23" s="193" t="e">
        <f t="shared" si="3"/>
        <v>#DIV/0!</v>
      </c>
      <c r="AC23" s="194">
        <f t="shared" si="4"/>
        <v>0</v>
      </c>
      <c r="AD23" s="190" t="e">
        <f t="shared" si="5"/>
        <v>#DIV/0!</v>
      </c>
      <c r="AE23" s="190">
        <f t="shared" si="6"/>
        <v>0</v>
      </c>
      <c r="AF23" s="195">
        <f t="shared" si="6"/>
        <v>0</v>
      </c>
    </row>
    <row r="24" spans="1:33" hidden="1" x14ac:dyDescent="0.3">
      <c r="A24" s="180"/>
      <c r="B24" s="181"/>
      <c r="C24" s="182"/>
      <c r="D24" s="182"/>
      <c r="E24" s="181"/>
      <c r="F24" s="183" t="e">
        <f t="shared" si="0"/>
        <v>#N/A</v>
      </c>
      <c r="G24" s="182"/>
      <c r="H24" s="183"/>
      <c r="I24" s="226"/>
      <c r="J24" s="184"/>
      <c r="K24" s="185"/>
      <c r="L24" s="185"/>
      <c r="M24" s="185"/>
      <c r="N24" s="186"/>
      <c r="O24" s="187"/>
      <c r="P24" s="188" t="e">
        <f t="shared" si="1"/>
        <v>#DIV/0!</v>
      </c>
      <c r="Q24" s="201"/>
      <c r="R24" s="201"/>
      <c r="S24" s="201"/>
      <c r="T24" s="202"/>
      <c r="U24" s="201"/>
      <c r="V24" s="190" t="e">
        <f t="shared" si="2"/>
        <v>#DIV/0!</v>
      </c>
      <c r="W24" s="200"/>
      <c r="X24" s="193"/>
      <c r="Y24" s="193"/>
      <c r="Z24" s="193"/>
      <c r="AA24" s="193"/>
      <c r="AB24" s="193" t="e">
        <f t="shared" si="3"/>
        <v>#DIV/0!</v>
      </c>
      <c r="AC24" s="194">
        <f t="shared" si="4"/>
        <v>0</v>
      </c>
      <c r="AD24" s="190" t="e">
        <f t="shared" si="5"/>
        <v>#DIV/0!</v>
      </c>
      <c r="AE24" s="190">
        <f t="shared" si="6"/>
        <v>0</v>
      </c>
      <c r="AF24" s="195">
        <f t="shared" si="6"/>
        <v>0</v>
      </c>
    </row>
    <row r="25" spans="1:33" hidden="1" x14ac:dyDescent="0.3">
      <c r="A25" s="180"/>
      <c r="B25" s="181"/>
      <c r="C25" s="182"/>
      <c r="D25" s="182"/>
      <c r="E25" s="181"/>
      <c r="F25" s="183" t="e">
        <f t="shared" si="0"/>
        <v>#N/A</v>
      </c>
      <c r="G25" s="182"/>
      <c r="H25" s="183"/>
      <c r="I25" s="226"/>
      <c r="J25" s="184"/>
      <c r="K25" s="185"/>
      <c r="L25" s="185"/>
      <c r="M25" s="185"/>
      <c r="N25" s="186"/>
      <c r="O25" s="187"/>
      <c r="P25" s="188" t="e">
        <f t="shared" si="1"/>
        <v>#DIV/0!</v>
      </c>
      <c r="Q25" s="201"/>
      <c r="R25" s="201"/>
      <c r="S25" s="201"/>
      <c r="T25" s="202"/>
      <c r="U25" s="201"/>
      <c r="V25" s="190" t="e">
        <f t="shared" si="2"/>
        <v>#DIV/0!</v>
      </c>
      <c r="W25" s="200"/>
      <c r="X25" s="193"/>
      <c r="Y25" s="193"/>
      <c r="Z25" s="193"/>
      <c r="AA25" s="193"/>
      <c r="AB25" s="193" t="e">
        <f t="shared" si="3"/>
        <v>#DIV/0!</v>
      </c>
      <c r="AC25" s="194">
        <f t="shared" si="4"/>
        <v>0</v>
      </c>
      <c r="AD25" s="190" t="e">
        <f t="shared" si="5"/>
        <v>#DIV/0!</v>
      </c>
      <c r="AE25" s="190">
        <f t="shared" si="6"/>
        <v>0</v>
      </c>
      <c r="AF25" s="195">
        <f t="shared" si="6"/>
        <v>0</v>
      </c>
    </row>
    <row r="26" spans="1:33" hidden="1" x14ac:dyDescent="0.3">
      <c r="A26" s="180"/>
      <c r="B26" s="181"/>
      <c r="C26" s="182"/>
      <c r="D26" s="182"/>
      <c r="E26" s="181"/>
      <c r="F26" s="183" t="e">
        <f t="shared" si="0"/>
        <v>#N/A</v>
      </c>
      <c r="G26" s="182"/>
      <c r="H26" s="183"/>
      <c r="I26" s="226"/>
      <c r="J26" s="184"/>
      <c r="K26" s="185"/>
      <c r="L26" s="185"/>
      <c r="M26" s="185"/>
      <c r="N26" s="186"/>
      <c r="O26" s="187"/>
      <c r="P26" s="188" t="e">
        <f t="shared" si="1"/>
        <v>#DIV/0!</v>
      </c>
      <c r="Q26" s="201"/>
      <c r="R26" s="201"/>
      <c r="S26" s="201"/>
      <c r="T26" s="202"/>
      <c r="U26" s="201"/>
      <c r="V26" s="190" t="e">
        <f t="shared" si="2"/>
        <v>#DIV/0!</v>
      </c>
      <c r="W26" s="200"/>
      <c r="X26" s="193"/>
      <c r="Y26" s="193"/>
      <c r="Z26" s="193"/>
      <c r="AA26" s="193"/>
      <c r="AB26" s="193" t="e">
        <f t="shared" si="3"/>
        <v>#DIV/0!</v>
      </c>
      <c r="AC26" s="194">
        <f t="shared" si="4"/>
        <v>0</v>
      </c>
      <c r="AD26" s="190" t="e">
        <f t="shared" si="5"/>
        <v>#DIV/0!</v>
      </c>
      <c r="AE26" s="190">
        <f t="shared" si="6"/>
        <v>0</v>
      </c>
      <c r="AF26" s="195">
        <f t="shared" si="6"/>
        <v>0</v>
      </c>
    </row>
    <row r="27" spans="1:33" hidden="1" x14ac:dyDescent="0.3">
      <c r="A27" s="180"/>
      <c r="B27" s="181"/>
      <c r="C27" s="182"/>
      <c r="D27" s="182"/>
      <c r="E27" s="181"/>
      <c r="F27" s="183" t="e">
        <f t="shared" si="0"/>
        <v>#N/A</v>
      </c>
      <c r="G27" s="182"/>
      <c r="H27" s="183"/>
      <c r="I27" s="226"/>
      <c r="J27" s="184"/>
      <c r="K27" s="185"/>
      <c r="L27" s="185"/>
      <c r="M27" s="185"/>
      <c r="N27" s="186"/>
      <c r="O27" s="187"/>
      <c r="P27" s="188" t="e">
        <f t="shared" si="1"/>
        <v>#DIV/0!</v>
      </c>
      <c r="Q27" s="201"/>
      <c r="R27" s="201"/>
      <c r="S27" s="201"/>
      <c r="T27" s="202"/>
      <c r="U27" s="201"/>
      <c r="V27" s="190" t="e">
        <f t="shared" si="2"/>
        <v>#DIV/0!</v>
      </c>
      <c r="W27" s="200"/>
      <c r="X27" s="193"/>
      <c r="Y27" s="193"/>
      <c r="Z27" s="193"/>
      <c r="AA27" s="193"/>
      <c r="AB27" s="193" t="e">
        <f t="shared" si="3"/>
        <v>#DIV/0!</v>
      </c>
      <c r="AC27" s="194">
        <f t="shared" si="4"/>
        <v>0</v>
      </c>
      <c r="AD27" s="190" t="e">
        <f t="shared" si="5"/>
        <v>#DIV/0!</v>
      </c>
      <c r="AE27" s="190">
        <f t="shared" si="6"/>
        <v>0</v>
      </c>
      <c r="AF27" s="195">
        <f t="shared" si="6"/>
        <v>0</v>
      </c>
    </row>
    <row r="28" spans="1:33" hidden="1" x14ac:dyDescent="0.3">
      <c r="A28" s="180"/>
      <c r="B28" s="181"/>
      <c r="C28" s="182"/>
      <c r="D28" s="182"/>
      <c r="E28" s="181"/>
      <c r="F28" s="183" t="e">
        <f t="shared" si="0"/>
        <v>#N/A</v>
      </c>
      <c r="G28" s="182"/>
      <c r="H28" s="183"/>
      <c r="I28" s="226"/>
      <c r="J28" s="184"/>
      <c r="K28" s="185"/>
      <c r="L28" s="185"/>
      <c r="M28" s="185"/>
      <c r="N28" s="186"/>
      <c r="O28" s="187"/>
      <c r="P28" s="188" t="e">
        <f t="shared" si="1"/>
        <v>#DIV/0!</v>
      </c>
      <c r="Q28" s="201"/>
      <c r="R28" s="201"/>
      <c r="S28" s="201"/>
      <c r="T28" s="202"/>
      <c r="U28" s="201"/>
      <c r="V28" s="190" t="e">
        <f t="shared" si="2"/>
        <v>#DIV/0!</v>
      </c>
      <c r="W28" s="200"/>
      <c r="X28" s="193"/>
      <c r="Y28" s="193"/>
      <c r="Z28" s="193"/>
      <c r="AA28" s="193"/>
      <c r="AB28" s="193" t="e">
        <f t="shared" si="3"/>
        <v>#DIV/0!</v>
      </c>
      <c r="AC28" s="194">
        <f t="shared" si="4"/>
        <v>0</v>
      </c>
      <c r="AD28" s="190" t="e">
        <f t="shared" si="5"/>
        <v>#DIV/0!</v>
      </c>
      <c r="AE28" s="190">
        <f t="shared" si="6"/>
        <v>0</v>
      </c>
      <c r="AF28" s="195">
        <f t="shared" si="6"/>
        <v>0</v>
      </c>
    </row>
    <row r="29" spans="1:33" hidden="1" x14ac:dyDescent="0.3">
      <c r="A29" s="180"/>
      <c r="B29" s="181"/>
      <c r="C29" s="182"/>
      <c r="D29" s="182"/>
      <c r="E29" s="181"/>
      <c r="F29" s="183" t="e">
        <f t="shared" si="0"/>
        <v>#N/A</v>
      </c>
      <c r="G29" s="182"/>
      <c r="H29" s="183"/>
      <c r="I29" s="226"/>
      <c r="J29" s="184"/>
      <c r="K29" s="185"/>
      <c r="L29" s="185"/>
      <c r="M29" s="185"/>
      <c r="N29" s="186"/>
      <c r="O29" s="187"/>
      <c r="P29" s="188" t="e">
        <f t="shared" si="1"/>
        <v>#DIV/0!</v>
      </c>
      <c r="Q29" s="201"/>
      <c r="R29" s="201"/>
      <c r="S29" s="201"/>
      <c r="T29" s="202"/>
      <c r="U29" s="201"/>
      <c r="V29" s="190" t="e">
        <f t="shared" si="2"/>
        <v>#DIV/0!</v>
      </c>
      <c r="W29" s="200"/>
      <c r="X29" s="193"/>
      <c r="Y29" s="193"/>
      <c r="Z29" s="193"/>
      <c r="AA29" s="193"/>
      <c r="AB29" s="193" t="e">
        <f t="shared" si="3"/>
        <v>#DIV/0!</v>
      </c>
      <c r="AC29" s="194">
        <f t="shared" si="4"/>
        <v>0</v>
      </c>
      <c r="AD29" s="190" t="e">
        <f t="shared" si="5"/>
        <v>#DIV/0!</v>
      </c>
      <c r="AE29" s="190">
        <f t="shared" si="6"/>
        <v>0</v>
      </c>
      <c r="AF29" s="195">
        <f t="shared" si="6"/>
        <v>0</v>
      </c>
    </row>
    <row r="30" spans="1:33" hidden="1" x14ac:dyDescent="0.3">
      <c r="A30" s="180"/>
      <c r="B30" s="181"/>
      <c r="C30" s="182"/>
      <c r="D30" s="182"/>
      <c r="E30" s="181"/>
      <c r="F30" s="183" t="e">
        <f t="shared" si="0"/>
        <v>#N/A</v>
      </c>
      <c r="G30" s="182"/>
      <c r="H30" s="183"/>
      <c r="I30" s="226"/>
      <c r="J30" s="184"/>
      <c r="K30" s="185"/>
      <c r="L30" s="185"/>
      <c r="M30" s="185"/>
      <c r="N30" s="186"/>
      <c r="O30" s="187"/>
      <c r="P30" s="188" t="e">
        <f t="shared" si="1"/>
        <v>#DIV/0!</v>
      </c>
      <c r="Q30" s="201"/>
      <c r="R30" s="201"/>
      <c r="S30" s="201"/>
      <c r="T30" s="202"/>
      <c r="U30" s="201"/>
      <c r="V30" s="190" t="e">
        <f t="shared" si="2"/>
        <v>#DIV/0!</v>
      </c>
      <c r="W30" s="200"/>
      <c r="X30" s="193"/>
      <c r="Y30" s="193"/>
      <c r="Z30" s="193"/>
      <c r="AA30" s="193"/>
      <c r="AB30" s="193" t="e">
        <f t="shared" si="3"/>
        <v>#DIV/0!</v>
      </c>
      <c r="AC30" s="194">
        <f t="shared" si="4"/>
        <v>0</v>
      </c>
      <c r="AD30" s="190" t="e">
        <f t="shared" si="5"/>
        <v>#DIV/0!</v>
      </c>
      <c r="AE30" s="190">
        <f t="shared" si="6"/>
        <v>0</v>
      </c>
      <c r="AF30" s="195">
        <f t="shared" si="6"/>
        <v>0</v>
      </c>
    </row>
    <row r="31" spans="1:33" hidden="1" x14ac:dyDescent="0.3">
      <c r="A31" s="180"/>
      <c r="B31" s="181"/>
      <c r="C31" s="182"/>
      <c r="D31" s="182"/>
      <c r="E31" s="181"/>
      <c r="F31" s="183" t="e">
        <f t="shared" si="0"/>
        <v>#N/A</v>
      </c>
      <c r="G31" s="182"/>
      <c r="H31" s="183"/>
      <c r="I31" s="226"/>
      <c r="J31" s="183"/>
      <c r="K31" s="185"/>
      <c r="L31" s="185"/>
      <c r="M31" s="185"/>
      <c r="N31" s="186"/>
      <c r="O31" s="187"/>
      <c r="P31" s="188" t="e">
        <f t="shared" si="1"/>
        <v>#DIV/0!</v>
      </c>
      <c r="Q31" s="201"/>
      <c r="R31" s="201"/>
      <c r="S31" s="201"/>
      <c r="T31" s="202"/>
      <c r="U31" s="201"/>
      <c r="V31" s="190" t="e">
        <f t="shared" si="2"/>
        <v>#DIV/0!</v>
      </c>
      <c r="W31" s="200"/>
      <c r="X31" s="193"/>
      <c r="Y31" s="193"/>
      <c r="Z31" s="193"/>
      <c r="AA31" s="193"/>
      <c r="AB31" s="193" t="e">
        <f t="shared" si="3"/>
        <v>#DIV/0!</v>
      </c>
      <c r="AC31" s="194">
        <f t="shared" si="4"/>
        <v>0</v>
      </c>
      <c r="AD31" s="190" t="e">
        <f t="shared" si="5"/>
        <v>#DIV/0!</v>
      </c>
      <c r="AE31" s="190">
        <f t="shared" si="6"/>
        <v>0</v>
      </c>
      <c r="AF31" s="195">
        <f t="shared" si="6"/>
        <v>0</v>
      </c>
    </row>
    <row r="32" spans="1:33" hidden="1" x14ac:dyDescent="0.3">
      <c r="A32" s="180"/>
      <c r="B32" s="181"/>
      <c r="C32" s="182"/>
      <c r="D32" s="182"/>
      <c r="E32" s="181"/>
      <c r="F32" s="183" t="e">
        <f t="shared" si="0"/>
        <v>#N/A</v>
      </c>
      <c r="G32" s="182"/>
      <c r="H32" s="183"/>
      <c r="I32" s="226"/>
      <c r="J32" s="183"/>
      <c r="K32" s="185"/>
      <c r="L32" s="185"/>
      <c r="M32" s="185"/>
      <c r="N32" s="186"/>
      <c r="O32" s="187"/>
      <c r="P32" s="188" t="e">
        <f t="shared" si="1"/>
        <v>#DIV/0!</v>
      </c>
      <c r="Q32" s="201"/>
      <c r="R32" s="201"/>
      <c r="S32" s="201"/>
      <c r="T32" s="202"/>
      <c r="U32" s="201"/>
      <c r="V32" s="190" t="e">
        <f t="shared" si="2"/>
        <v>#DIV/0!</v>
      </c>
      <c r="W32" s="200"/>
      <c r="X32" s="193"/>
      <c r="Y32" s="193"/>
      <c r="Z32" s="193"/>
      <c r="AA32" s="193"/>
      <c r="AB32" s="193" t="e">
        <f t="shared" si="3"/>
        <v>#DIV/0!</v>
      </c>
      <c r="AC32" s="194">
        <f t="shared" si="4"/>
        <v>0</v>
      </c>
      <c r="AD32" s="190" t="e">
        <f t="shared" si="5"/>
        <v>#DIV/0!</v>
      </c>
      <c r="AE32" s="190">
        <f t="shared" si="6"/>
        <v>0</v>
      </c>
      <c r="AF32" s="195">
        <f t="shared" si="6"/>
        <v>0</v>
      </c>
    </row>
    <row r="33" spans="1:32" hidden="1" x14ac:dyDescent="0.3">
      <c r="A33" s="180"/>
      <c r="B33" s="181"/>
      <c r="C33" s="182"/>
      <c r="D33" s="182"/>
      <c r="E33" s="181"/>
      <c r="F33" s="183" t="e">
        <f t="shared" si="0"/>
        <v>#N/A</v>
      </c>
      <c r="G33" s="182"/>
      <c r="H33" s="183"/>
      <c r="I33" s="226"/>
      <c r="J33" s="183"/>
      <c r="K33" s="185"/>
      <c r="L33" s="185"/>
      <c r="M33" s="185"/>
      <c r="N33" s="186"/>
      <c r="O33" s="187"/>
      <c r="P33" s="188" t="e">
        <f t="shared" si="1"/>
        <v>#DIV/0!</v>
      </c>
      <c r="Q33" s="201"/>
      <c r="R33" s="201"/>
      <c r="S33" s="201"/>
      <c r="T33" s="202"/>
      <c r="U33" s="201"/>
      <c r="V33" s="190" t="e">
        <f t="shared" si="2"/>
        <v>#DIV/0!</v>
      </c>
      <c r="W33" s="200"/>
      <c r="X33" s="193"/>
      <c r="Y33" s="193"/>
      <c r="Z33" s="193"/>
      <c r="AA33" s="193"/>
      <c r="AB33" s="193" t="e">
        <f t="shared" si="3"/>
        <v>#DIV/0!</v>
      </c>
      <c r="AC33" s="194">
        <f t="shared" si="4"/>
        <v>0</v>
      </c>
      <c r="AD33" s="190" t="e">
        <f t="shared" si="5"/>
        <v>#DIV/0!</v>
      </c>
      <c r="AE33" s="190">
        <f t="shared" si="6"/>
        <v>0</v>
      </c>
      <c r="AF33" s="195">
        <f t="shared" si="6"/>
        <v>0</v>
      </c>
    </row>
    <row r="34" spans="1:32" hidden="1" x14ac:dyDescent="0.3">
      <c r="A34" s="180"/>
      <c r="B34" s="181"/>
      <c r="C34" s="182"/>
      <c r="D34" s="182"/>
      <c r="E34" s="181"/>
      <c r="F34" s="183" t="e">
        <f t="shared" si="0"/>
        <v>#N/A</v>
      </c>
      <c r="G34" s="182"/>
      <c r="H34" s="183"/>
      <c r="I34" s="226"/>
      <c r="J34" s="183"/>
      <c r="K34" s="185"/>
      <c r="L34" s="185"/>
      <c r="M34" s="185"/>
      <c r="N34" s="186"/>
      <c r="O34" s="187"/>
      <c r="P34" s="188" t="e">
        <f t="shared" si="1"/>
        <v>#DIV/0!</v>
      </c>
      <c r="Q34" s="201"/>
      <c r="R34" s="201"/>
      <c r="S34" s="201"/>
      <c r="T34" s="202"/>
      <c r="U34" s="201"/>
      <c r="V34" s="190" t="e">
        <f t="shared" si="2"/>
        <v>#DIV/0!</v>
      </c>
      <c r="W34" s="200"/>
      <c r="X34" s="193"/>
      <c r="Y34" s="193"/>
      <c r="Z34" s="193"/>
      <c r="AA34" s="193"/>
      <c r="AB34" s="193" t="e">
        <f t="shared" si="3"/>
        <v>#DIV/0!</v>
      </c>
      <c r="AC34" s="194">
        <f t="shared" si="4"/>
        <v>0</v>
      </c>
      <c r="AD34" s="190" t="e">
        <f t="shared" si="5"/>
        <v>#DIV/0!</v>
      </c>
      <c r="AE34" s="190">
        <f t="shared" si="6"/>
        <v>0</v>
      </c>
      <c r="AF34" s="195">
        <f t="shared" si="6"/>
        <v>0</v>
      </c>
    </row>
    <row r="35" spans="1:32" hidden="1" x14ac:dyDescent="0.3">
      <c r="A35" s="227"/>
      <c r="B35" s="181"/>
      <c r="C35" s="182"/>
      <c r="D35" s="182"/>
      <c r="E35" s="181"/>
      <c r="F35" s="183" t="e">
        <f t="shared" si="0"/>
        <v>#N/A</v>
      </c>
      <c r="G35" s="182"/>
      <c r="H35" s="183"/>
      <c r="I35" s="226"/>
      <c r="J35" s="183"/>
      <c r="K35" s="185"/>
      <c r="L35" s="185"/>
      <c r="M35" s="185"/>
      <c r="N35" s="186"/>
      <c r="O35" s="187"/>
      <c r="P35" s="188" t="e">
        <f t="shared" si="1"/>
        <v>#DIV/0!</v>
      </c>
      <c r="Q35" s="201"/>
      <c r="R35" s="201"/>
      <c r="S35" s="201"/>
      <c r="T35" s="202"/>
      <c r="U35" s="201"/>
      <c r="V35" s="190" t="e">
        <f t="shared" si="2"/>
        <v>#DIV/0!</v>
      </c>
      <c r="W35" s="200"/>
      <c r="X35" s="193"/>
      <c r="Y35" s="193"/>
      <c r="Z35" s="193"/>
      <c r="AA35" s="193"/>
      <c r="AB35" s="193" t="e">
        <f t="shared" si="3"/>
        <v>#DIV/0!</v>
      </c>
      <c r="AC35" s="194">
        <f t="shared" si="4"/>
        <v>0</v>
      </c>
      <c r="AD35" s="190" t="e">
        <f t="shared" si="5"/>
        <v>#DIV/0!</v>
      </c>
      <c r="AE35" s="190">
        <f t="shared" si="6"/>
        <v>0</v>
      </c>
      <c r="AF35" s="195">
        <f t="shared" si="6"/>
        <v>0</v>
      </c>
    </row>
    <row r="36" spans="1:32" hidden="1" x14ac:dyDescent="0.3">
      <c r="A36" s="227"/>
      <c r="B36" s="181"/>
      <c r="C36" s="182"/>
      <c r="D36" s="182"/>
      <c r="E36" s="181"/>
      <c r="F36" s="183" t="e">
        <f t="shared" si="0"/>
        <v>#N/A</v>
      </c>
      <c r="G36" s="182"/>
      <c r="H36" s="183"/>
      <c r="I36" s="226"/>
      <c r="J36" s="183"/>
      <c r="K36" s="185"/>
      <c r="L36" s="185"/>
      <c r="M36" s="185"/>
      <c r="N36" s="186"/>
      <c r="O36" s="187"/>
      <c r="P36" s="188" t="e">
        <f t="shared" si="1"/>
        <v>#DIV/0!</v>
      </c>
      <c r="Q36" s="201"/>
      <c r="R36" s="201"/>
      <c r="S36" s="201"/>
      <c r="T36" s="202"/>
      <c r="U36" s="201"/>
      <c r="V36" s="190" t="e">
        <f t="shared" si="2"/>
        <v>#DIV/0!</v>
      </c>
      <c r="W36" s="200"/>
      <c r="X36" s="193"/>
      <c r="Y36" s="193"/>
      <c r="Z36" s="193"/>
      <c r="AA36" s="193"/>
      <c r="AB36" s="193" t="e">
        <f t="shared" si="3"/>
        <v>#DIV/0!</v>
      </c>
      <c r="AC36" s="194">
        <f t="shared" si="4"/>
        <v>0</v>
      </c>
      <c r="AD36" s="190" t="e">
        <f t="shared" si="5"/>
        <v>#DIV/0!</v>
      </c>
      <c r="AE36" s="190">
        <f t="shared" si="6"/>
        <v>0</v>
      </c>
      <c r="AF36" s="195">
        <f t="shared" si="6"/>
        <v>0</v>
      </c>
    </row>
    <row r="37" spans="1:32" x14ac:dyDescent="0.3">
      <c r="A37" s="227"/>
      <c r="B37" s="181"/>
      <c r="C37" s="182"/>
      <c r="D37" s="182"/>
      <c r="E37" s="181"/>
      <c r="F37" s="183" t="e">
        <f t="shared" si="0"/>
        <v>#N/A</v>
      </c>
      <c r="G37" s="182"/>
      <c r="H37" s="183"/>
      <c r="I37" s="226"/>
      <c r="J37" s="183"/>
      <c r="K37" s="185"/>
      <c r="L37" s="185"/>
      <c r="M37" s="185"/>
      <c r="N37" s="186"/>
      <c r="O37" s="187"/>
      <c r="P37" s="188" t="e">
        <f t="shared" si="1"/>
        <v>#DIV/0!</v>
      </c>
      <c r="Q37" s="201"/>
      <c r="R37" s="201"/>
      <c r="S37" s="201"/>
      <c r="T37" s="202"/>
      <c r="U37" s="201"/>
      <c r="V37" s="190" t="e">
        <f t="shared" si="2"/>
        <v>#DIV/0!</v>
      </c>
      <c r="W37" s="200"/>
      <c r="X37" s="193"/>
      <c r="Y37" s="193"/>
      <c r="Z37" s="193"/>
      <c r="AA37" s="193"/>
      <c r="AB37" s="193" t="e">
        <f t="shared" si="3"/>
        <v>#DIV/0!</v>
      </c>
      <c r="AC37" s="194">
        <f t="shared" si="4"/>
        <v>0</v>
      </c>
      <c r="AD37" s="190" t="e">
        <f t="shared" si="5"/>
        <v>#DIV/0!</v>
      </c>
      <c r="AE37" s="190">
        <f t="shared" si="6"/>
        <v>0</v>
      </c>
      <c r="AF37" s="195">
        <f t="shared" si="6"/>
        <v>0</v>
      </c>
    </row>
    <row r="39" spans="1:32" x14ac:dyDescent="0.3">
      <c r="K39" s="228"/>
      <c r="L39" s="228"/>
      <c r="M39" s="228"/>
      <c r="N39" s="228"/>
      <c r="O39" s="228"/>
      <c r="P39" s="228"/>
      <c r="Q39" s="228"/>
      <c r="R39" s="228"/>
      <c r="S39" s="228"/>
      <c r="T39" s="228"/>
      <c r="U39" s="228"/>
      <c r="V39" s="228"/>
      <c r="W39" s="228"/>
      <c r="X39" s="228"/>
      <c r="Y39" s="228"/>
      <c r="Z39" s="228"/>
      <c r="AA39" s="228"/>
      <c r="AB39" s="228"/>
    </row>
    <row r="40" spans="1:32" x14ac:dyDescent="0.3">
      <c r="K40" s="228"/>
      <c r="L40" s="228"/>
      <c r="M40" s="228"/>
      <c r="N40" s="228"/>
      <c r="O40" s="228"/>
      <c r="P40" s="228"/>
      <c r="Q40" s="228"/>
      <c r="R40" s="228"/>
      <c r="S40" s="228"/>
      <c r="T40" s="228"/>
      <c r="U40" s="228"/>
      <c r="V40" s="228"/>
      <c r="W40" s="228"/>
      <c r="X40" s="228"/>
      <c r="Y40" s="228"/>
      <c r="Z40" s="228"/>
      <c r="AA40" s="228"/>
      <c r="AB40" s="228"/>
    </row>
    <row r="41" spans="1:32" x14ac:dyDescent="0.3">
      <c r="B41" s="2" t="s">
        <v>119</v>
      </c>
      <c r="K41" s="228"/>
      <c r="L41" s="228"/>
      <c r="M41" s="228"/>
      <c r="N41" s="228"/>
      <c r="O41" s="228"/>
      <c r="P41" s="228"/>
      <c r="Q41" s="228"/>
      <c r="R41" s="228"/>
      <c r="S41" s="228"/>
      <c r="T41" s="228"/>
      <c r="U41" s="228"/>
      <c r="V41" s="228"/>
      <c r="W41" s="228"/>
      <c r="X41" s="228"/>
      <c r="Y41" s="228"/>
      <c r="Z41" s="228"/>
      <c r="AA41" s="228"/>
      <c r="AB41" s="228"/>
    </row>
    <row r="42" spans="1:32" x14ac:dyDescent="0.3">
      <c r="K42" s="228"/>
      <c r="L42" s="228"/>
      <c r="M42" s="228"/>
      <c r="N42" s="228"/>
      <c r="O42" s="228"/>
      <c r="P42" s="228"/>
      <c r="Q42" s="228"/>
      <c r="R42" s="228"/>
      <c r="S42" s="228"/>
      <c r="T42" s="228"/>
      <c r="U42" s="228"/>
      <c r="V42" s="228"/>
      <c r="W42" s="228"/>
      <c r="X42" s="228"/>
      <c r="Y42" s="228"/>
      <c r="Z42" s="228"/>
      <c r="AA42" s="228"/>
      <c r="AB42" s="228"/>
    </row>
    <row r="43" spans="1:32" x14ac:dyDescent="0.3">
      <c r="K43" s="228"/>
      <c r="L43" s="228"/>
      <c r="M43" s="228"/>
      <c r="N43" s="228"/>
      <c r="O43" s="228"/>
      <c r="P43" s="228"/>
      <c r="Q43" s="228"/>
      <c r="R43" s="228"/>
      <c r="S43" s="228"/>
      <c r="T43" s="228"/>
      <c r="U43" s="228"/>
      <c r="V43" s="228"/>
      <c r="W43" s="228"/>
      <c r="X43" s="228"/>
      <c r="Y43" s="228"/>
      <c r="Z43" s="228"/>
      <c r="AA43" s="228"/>
      <c r="AB43" s="228"/>
    </row>
    <row r="44" spans="1:32" x14ac:dyDescent="0.3">
      <c r="K44" s="228"/>
      <c r="L44" s="228"/>
      <c r="M44" s="228"/>
      <c r="N44" s="228"/>
      <c r="O44" s="228"/>
      <c r="P44" s="228"/>
      <c r="Q44" s="228"/>
      <c r="R44" s="228"/>
      <c r="S44" s="228"/>
      <c r="T44" s="228"/>
      <c r="U44" s="228"/>
      <c r="V44" s="228"/>
      <c r="W44" s="228"/>
      <c r="X44" s="228"/>
      <c r="Y44" s="228"/>
      <c r="Z44" s="228"/>
      <c r="AA44" s="228"/>
      <c r="AB44" s="228"/>
    </row>
    <row r="45" spans="1:32" x14ac:dyDescent="0.3">
      <c r="K45" s="228"/>
      <c r="L45" s="228"/>
      <c r="M45" s="228"/>
      <c r="N45" s="228"/>
      <c r="O45" s="228"/>
      <c r="P45" s="228"/>
      <c r="Q45" s="228"/>
      <c r="R45" s="228"/>
      <c r="S45" s="228"/>
      <c r="T45" s="228"/>
      <c r="U45" s="228"/>
      <c r="V45" s="228"/>
      <c r="W45" s="228"/>
      <c r="X45" s="228"/>
      <c r="Y45" s="228"/>
      <c r="Z45" s="228"/>
      <c r="AA45" s="228"/>
      <c r="AB45" s="228"/>
    </row>
    <row r="46" spans="1:32" x14ac:dyDescent="0.3">
      <c r="K46" s="228"/>
      <c r="L46" s="228"/>
      <c r="M46" s="228"/>
      <c r="N46" s="228"/>
      <c r="O46" s="228"/>
      <c r="P46" s="228"/>
      <c r="Q46" s="228"/>
      <c r="R46" s="228"/>
      <c r="S46" s="228"/>
      <c r="T46" s="228"/>
      <c r="U46" s="228"/>
      <c r="V46" s="228"/>
      <c r="W46" s="228"/>
      <c r="X46" s="228"/>
      <c r="Y46" s="228"/>
      <c r="Z46" s="228"/>
      <c r="AA46" s="228"/>
      <c r="AB46" s="228"/>
    </row>
    <row r="47" spans="1:32" x14ac:dyDescent="0.3">
      <c r="K47" s="228"/>
      <c r="L47" s="228"/>
      <c r="M47" s="228"/>
      <c r="N47" s="228"/>
      <c r="O47" s="228"/>
      <c r="P47" s="228"/>
      <c r="Q47" s="228"/>
      <c r="R47" s="228"/>
      <c r="S47" s="228"/>
      <c r="T47" s="228"/>
      <c r="U47" s="228"/>
      <c r="V47" s="228"/>
      <c r="W47" s="228"/>
      <c r="X47" s="228"/>
      <c r="Y47" s="228"/>
      <c r="Z47" s="228"/>
      <c r="AA47" s="228"/>
      <c r="AB47" s="228"/>
    </row>
    <row r="48" spans="1:32" x14ac:dyDescent="0.3">
      <c r="K48" s="228"/>
      <c r="L48" s="228"/>
      <c r="M48" s="228"/>
      <c r="N48" s="228"/>
      <c r="O48" s="228"/>
      <c r="P48" s="228"/>
      <c r="Q48" s="228"/>
      <c r="R48" s="228"/>
      <c r="S48" s="228"/>
      <c r="T48" s="228"/>
      <c r="U48" s="228"/>
      <c r="V48" s="228"/>
      <c r="W48" s="228"/>
      <c r="X48" s="228"/>
      <c r="Y48" s="228"/>
      <c r="Z48" s="228"/>
      <c r="AA48" s="228"/>
      <c r="AB48" s="228"/>
    </row>
    <row r="49" spans="11:28" x14ac:dyDescent="0.3">
      <c r="K49" s="228"/>
      <c r="L49" s="228"/>
      <c r="M49" s="228"/>
      <c r="N49" s="228"/>
      <c r="O49" s="228"/>
      <c r="P49" s="228"/>
      <c r="Q49" s="228"/>
      <c r="R49" s="228"/>
      <c r="S49" s="228"/>
      <c r="T49" s="228"/>
      <c r="U49" s="228"/>
      <c r="V49" s="228"/>
      <c r="W49" s="228"/>
      <c r="X49" s="228"/>
      <c r="Y49" s="228"/>
      <c r="Z49" s="228"/>
      <c r="AA49" s="228"/>
      <c r="AB49" s="228"/>
    </row>
    <row r="50" spans="11:28" x14ac:dyDescent="0.3">
      <c r="K50" s="228"/>
      <c r="L50" s="228"/>
      <c r="M50" s="228"/>
      <c r="N50" s="228"/>
      <c r="O50" s="228"/>
      <c r="P50" s="228"/>
      <c r="Q50" s="228"/>
    </row>
    <row r="72" spans="4:4" x14ac:dyDescent="0.3">
      <c r="D72" s="89" t="s">
        <v>120</v>
      </c>
    </row>
    <row r="73" spans="4:4" x14ac:dyDescent="0.3">
      <c r="D73" s="89" t="s">
        <v>121</v>
      </c>
    </row>
    <row r="74" spans="4:4" x14ac:dyDescent="0.3">
      <c r="D74" s="89" t="s">
        <v>122</v>
      </c>
    </row>
    <row r="75" spans="4:4" x14ac:dyDescent="0.3">
      <c r="D75" s="89" t="s">
        <v>123</v>
      </c>
    </row>
    <row r="76" spans="4:4" x14ac:dyDescent="0.3">
      <c r="D76" s="89" t="s">
        <v>124</v>
      </c>
    </row>
    <row r="101" spans="1:132" s="229" customFormat="1" x14ac:dyDescent="0.3">
      <c r="A101" s="2"/>
      <c r="B101" s="2"/>
      <c r="C101" s="89"/>
      <c r="D101" s="89"/>
      <c r="E101" s="2"/>
      <c r="F101" s="2"/>
      <c r="G101" s="2"/>
      <c r="H101" s="2"/>
      <c r="I101" s="2"/>
      <c r="J101" s="2"/>
      <c r="K101" s="6"/>
      <c r="L101" s="6"/>
      <c r="M101" s="6"/>
      <c r="N101" s="167"/>
      <c r="O101" s="6"/>
      <c r="P101" s="6"/>
      <c r="Q101" s="6"/>
      <c r="R101" s="167"/>
      <c r="S101" s="6"/>
      <c r="T101" s="6"/>
      <c r="U101" s="6"/>
      <c r="V101" s="167"/>
      <c r="W101" s="2"/>
      <c r="X101" s="167"/>
      <c r="Y101" s="2"/>
      <c r="Z101" s="2"/>
      <c r="AA101" s="2"/>
      <c r="AB101" s="2"/>
      <c r="AC101" s="2"/>
      <c r="AD101" s="2"/>
      <c r="AE101" s="2"/>
      <c r="AF101" s="2"/>
      <c r="AG101" s="2"/>
      <c r="AH101" s="2"/>
      <c r="AI101" s="2"/>
      <c r="AJ101" s="2"/>
      <c r="AK101" s="2"/>
      <c r="AL101" s="2"/>
      <c r="AM101" s="2"/>
      <c r="AN101" s="2"/>
      <c r="BS101" s="230"/>
      <c r="BU101" s="231"/>
      <c r="BV101" s="232"/>
      <c r="BW101" s="232"/>
      <c r="BX101" s="233"/>
      <c r="BY101" s="234"/>
      <c r="BZ101" s="235"/>
      <c r="CA101" s="233"/>
      <c r="CB101" s="236"/>
      <c r="CC101" s="236"/>
      <c r="CD101" s="236"/>
      <c r="CE101" s="236"/>
      <c r="CF101" s="236"/>
      <c r="CG101" s="236"/>
      <c r="CH101" s="236"/>
      <c r="CI101" s="236"/>
      <c r="CJ101" s="236"/>
      <c r="CK101" s="236"/>
      <c r="CL101" s="236"/>
      <c r="CM101" s="236"/>
      <c r="CN101" s="236"/>
      <c r="CO101" s="236"/>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row>
    <row r="102" spans="1:132" x14ac:dyDescent="0.3">
      <c r="AO102" s="229"/>
      <c r="AP102" s="229"/>
      <c r="AQ102" s="229"/>
      <c r="AR102" s="229"/>
      <c r="AS102" s="229"/>
      <c r="AT102" s="229"/>
      <c r="AU102" s="229"/>
      <c r="AV102" s="229"/>
      <c r="AW102" s="229"/>
      <c r="AX102" s="229"/>
      <c r="AY102" s="229"/>
      <c r="AZ102" s="229"/>
      <c r="BA102" s="229"/>
      <c r="BB102" s="229"/>
      <c r="BC102" s="229"/>
      <c r="BD102" s="229"/>
      <c r="BE102" s="229"/>
      <c r="BF102" s="229"/>
      <c r="BG102" s="229"/>
      <c r="BH102" s="229"/>
      <c r="BI102" s="229"/>
      <c r="BJ102" s="229"/>
      <c r="BK102" s="229"/>
      <c r="BL102" s="229"/>
      <c r="BM102" s="229"/>
      <c r="BN102" s="229"/>
      <c r="BO102" s="229"/>
      <c r="BP102" s="229"/>
      <c r="BQ102" s="229"/>
      <c r="BR102" s="229"/>
      <c r="BS102" s="230"/>
      <c r="BT102" s="229"/>
      <c r="BU102" s="236"/>
      <c r="BV102" s="236"/>
      <c r="BW102" s="236"/>
      <c r="BX102" s="236"/>
      <c r="BY102" s="237"/>
      <c r="BZ102" s="229"/>
      <c r="CA102" s="236"/>
      <c r="CB102" s="236"/>
      <c r="CC102" s="236"/>
      <c r="CD102" s="236"/>
      <c r="CE102" s="236"/>
      <c r="CF102" s="236"/>
      <c r="CG102" s="236"/>
      <c r="CH102" s="236"/>
      <c r="CI102" s="236"/>
      <c r="CJ102" s="236"/>
      <c r="CK102" s="236"/>
      <c r="CL102" s="236"/>
      <c r="CM102" s="236"/>
      <c r="CN102" s="236"/>
      <c r="CO102" s="236"/>
      <c r="CP102" s="229"/>
      <c r="CQ102" s="229"/>
      <c r="CR102" s="229"/>
      <c r="CS102" s="229"/>
      <c r="CT102" s="229"/>
      <c r="CU102" s="229"/>
      <c r="CV102" s="229"/>
      <c r="CW102" s="229"/>
      <c r="CX102" s="229"/>
      <c r="CY102" s="229"/>
      <c r="CZ102" s="229"/>
      <c r="DA102" s="229"/>
    </row>
    <row r="103" spans="1:132" x14ac:dyDescent="0.3">
      <c r="AO103" s="229"/>
      <c r="AP103" s="229"/>
      <c r="AQ103" s="229"/>
      <c r="AR103" s="229"/>
      <c r="AS103" s="229"/>
      <c r="AT103" s="229"/>
      <c r="AU103" s="229"/>
      <c r="AV103" s="229"/>
      <c r="AW103" s="229"/>
      <c r="AX103" s="229"/>
      <c r="AY103" s="229"/>
      <c r="AZ103" s="229"/>
      <c r="BA103" s="229"/>
      <c r="BB103" s="229"/>
      <c r="BC103" s="229"/>
      <c r="BD103" s="229"/>
      <c r="BE103" s="229"/>
      <c r="BF103" s="229"/>
      <c r="BG103" s="229"/>
      <c r="BH103" s="229"/>
      <c r="BI103" s="229"/>
      <c r="BJ103" s="229"/>
      <c r="BK103" s="229"/>
      <c r="BL103" s="229"/>
      <c r="BM103" s="229"/>
      <c r="BN103" s="229"/>
      <c r="BO103" s="229"/>
      <c r="BP103" s="229"/>
      <c r="BQ103" s="229"/>
      <c r="BR103" s="229"/>
      <c r="BS103" s="238"/>
      <c r="BT103" s="229"/>
      <c r="BU103" s="229"/>
      <c r="BV103" s="229"/>
      <c r="BW103" s="229"/>
      <c r="BX103" s="229"/>
      <c r="BY103" s="229"/>
      <c r="BZ103" s="229"/>
      <c r="CA103" s="236"/>
      <c r="CB103" s="236"/>
      <c r="CC103" s="236"/>
      <c r="CD103" s="236"/>
      <c r="CE103" s="236"/>
      <c r="CF103" s="236"/>
      <c r="CG103" s="236"/>
      <c r="CH103" s="236"/>
      <c r="CI103" s="236"/>
      <c r="CJ103" s="236"/>
      <c r="CK103" s="236"/>
      <c r="CL103" s="236"/>
      <c r="CM103" s="236"/>
      <c r="CN103" s="229"/>
      <c r="CO103" s="229"/>
      <c r="CP103" s="229"/>
      <c r="CQ103" s="229"/>
      <c r="CR103" s="229"/>
      <c r="CS103" s="229"/>
      <c r="CT103" s="229"/>
      <c r="CU103" s="229"/>
      <c r="CV103" s="229"/>
      <c r="CW103" s="229"/>
      <c r="CX103" s="229"/>
      <c r="CY103" s="229"/>
      <c r="CZ103" s="229"/>
      <c r="DA103" s="229"/>
    </row>
    <row r="104" spans="1:132" x14ac:dyDescent="0.3">
      <c r="AO104" s="229"/>
      <c r="AP104" s="229"/>
      <c r="AQ104" s="229"/>
      <c r="AR104" s="229"/>
      <c r="AS104" s="229"/>
      <c r="AT104" s="229"/>
      <c r="AU104" s="229"/>
      <c r="AV104" s="229"/>
      <c r="AW104" s="229"/>
      <c r="AX104" s="229"/>
      <c r="AY104" s="229"/>
      <c r="AZ104" s="229"/>
      <c r="BA104" s="229"/>
      <c r="BB104" s="229"/>
      <c r="BC104" s="229"/>
      <c r="BD104" s="229"/>
      <c r="BE104" s="229"/>
      <c r="BF104" s="229"/>
      <c r="BG104" s="229"/>
      <c r="BH104" s="229"/>
      <c r="BI104" s="229"/>
      <c r="BJ104" s="229"/>
      <c r="BK104" s="229"/>
      <c r="BL104" s="229"/>
      <c r="BM104" s="229"/>
      <c r="BN104" s="229"/>
      <c r="BO104" s="229"/>
      <c r="BP104" s="229"/>
      <c r="BQ104" s="229"/>
      <c r="BR104" s="229"/>
      <c r="BS104" s="238"/>
      <c r="BT104" s="229"/>
      <c r="BU104" s="229"/>
      <c r="BV104" s="229"/>
      <c r="BW104" s="229"/>
      <c r="BX104" s="229"/>
      <c r="BY104" s="229"/>
      <c r="BZ104" s="229"/>
      <c r="CA104" s="238"/>
      <c r="CB104" s="238"/>
      <c r="CC104" s="236"/>
      <c r="CD104" s="239"/>
      <c r="CE104" s="239"/>
      <c r="CF104" s="239"/>
      <c r="CG104" s="229"/>
      <c r="CH104" s="229"/>
      <c r="CI104" s="229"/>
      <c r="CJ104" s="229"/>
      <c r="CK104" s="229"/>
      <c r="CL104" s="229"/>
      <c r="CM104" s="229"/>
      <c r="CN104" s="229"/>
      <c r="CO104" s="229"/>
      <c r="CP104" s="229"/>
      <c r="CQ104" s="229"/>
      <c r="CR104" s="229"/>
      <c r="CS104" s="229"/>
      <c r="CT104" s="229"/>
      <c r="CU104" s="229"/>
      <c r="CV104" s="229"/>
      <c r="CW104" s="229"/>
      <c r="CX104" s="229"/>
      <c r="CY104" s="229"/>
      <c r="CZ104" s="229"/>
      <c r="DA104" s="229"/>
    </row>
    <row r="105" spans="1:132" x14ac:dyDescent="0.3">
      <c r="AO105" s="229"/>
      <c r="AP105" s="229"/>
      <c r="AQ105" s="229"/>
      <c r="AR105" s="229"/>
      <c r="AS105" s="229"/>
      <c r="AT105" s="229"/>
      <c r="AU105" s="229"/>
      <c r="AV105" s="229"/>
      <c r="AW105" s="229"/>
      <c r="AX105" s="229"/>
      <c r="AY105" s="229"/>
      <c r="AZ105" s="229"/>
      <c r="BA105" s="229"/>
      <c r="BB105" s="229" t="s">
        <v>125</v>
      </c>
      <c r="BC105" s="229"/>
      <c r="BD105" s="229"/>
      <c r="BE105" s="229"/>
      <c r="BF105" s="229"/>
      <c r="BG105" s="229"/>
      <c r="BH105" s="229"/>
      <c r="BI105" s="229"/>
      <c r="BJ105" s="229"/>
      <c r="BK105" s="229"/>
      <c r="BL105" s="229"/>
      <c r="BM105" s="229"/>
      <c r="BN105" s="229"/>
      <c r="BO105" s="229"/>
      <c r="BP105" s="229"/>
      <c r="BQ105" s="229"/>
      <c r="BR105" s="229"/>
      <c r="BS105" s="238"/>
      <c r="BT105" s="229"/>
      <c r="BU105" s="229"/>
      <c r="BV105" s="229"/>
      <c r="BW105" s="229"/>
      <c r="BX105" s="229"/>
      <c r="BY105" s="229"/>
      <c r="BZ105" s="229"/>
      <c r="CA105" s="238"/>
      <c r="CB105" s="238"/>
      <c r="CC105" s="236"/>
      <c r="CD105" s="238"/>
      <c r="CE105" s="238"/>
      <c r="CF105" s="238"/>
      <c r="CG105" s="229"/>
      <c r="CH105" s="229"/>
      <c r="CI105" s="229"/>
      <c r="CJ105" s="229"/>
      <c r="CK105" s="229"/>
      <c r="CL105" s="229"/>
      <c r="CM105" s="229"/>
      <c r="CN105" s="229"/>
      <c r="CO105" s="229"/>
      <c r="CP105" s="229"/>
      <c r="CQ105" s="229"/>
      <c r="CR105" s="229"/>
      <c r="CS105" s="229"/>
      <c r="CT105" s="229"/>
      <c r="CU105" s="229"/>
      <c r="CV105" s="229"/>
      <c r="CW105" s="229"/>
      <c r="CX105" s="229"/>
      <c r="CY105" s="229"/>
      <c r="CZ105" s="229"/>
      <c r="DA105" s="229"/>
    </row>
    <row r="106" spans="1:132" ht="21" customHeight="1" x14ac:dyDescent="0.3">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38"/>
      <c r="BT106" s="229"/>
      <c r="BU106" s="229"/>
      <c r="BV106" s="229"/>
      <c r="BW106" s="229"/>
      <c r="BX106" s="229"/>
      <c r="BY106" s="229"/>
      <c r="BZ106" s="229"/>
      <c r="CA106" s="238"/>
      <c r="CB106" s="238"/>
      <c r="CC106" s="236"/>
      <c r="CD106" s="238"/>
      <c r="CE106" s="238"/>
      <c r="CF106" s="238"/>
      <c r="CG106" s="229"/>
      <c r="CH106" s="229"/>
      <c r="CI106" s="229"/>
      <c r="CJ106" s="229"/>
      <c r="CK106" s="229"/>
      <c r="CL106" s="229"/>
      <c r="CM106" s="229"/>
      <c r="CN106" s="229"/>
      <c r="CO106" s="229"/>
      <c r="CP106" s="229"/>
      <c r="CQ106" s="229"/>
      <c r="CR106" s="229"/>
      <c r="CS106" s="229"/>
      <c r="CT106" s="229"/>
      <c r="CU106" s="229"/>
      <c r="CV106" s="229"/>
      <c r="CW106" s="229"/>
      <c r="CX106" s="229"/>
      <c r="CY106" s="229"/>
      <c r="CZ106" s="229"/>
      <c r="DA106" s="229"/>
    </row>
    <row r="107" spans="1:132" ht="31.5" customHeight="1" x14ac:dyDescent="0.3">
      <c r="AO107" s="229"/>
      <c r="AP107" s="229"/>
      <c r="AQ107" s="229"/>
      <c r="AR107" s="229"/>
      <c r="AS107" s="229"/>
      <c r="AT107" s="229"/>
      <c r="AU107" s="229"/>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38"/>
      <c r="BT107" s="229"/>
      <c r="BU107" s="229"/>
      <c r="BV107" s="229"/>
      <c r="BW107" s="229"/>
      <c r="BX107" s="229"/>
      <c r="BY107" s="229"/>
      <c r="BZ107" s="229"/>
      <c r="CA107" s="238"/>
      <c r="CB107" s="238"/>
      <c r="CC107" s="236"/>
      <c r="CD107" s="229"/>
      <c r="CE107" s="229"/>
      <c r="CF107" s="229"/>
      <c r="CG107" s="229"/>
      <c r="CH107" s="229"/>
      <c r="CI107" s="229"/>
      <c r="CJ107" s="229"/>
      <c r="CK107" s="229"/>
      <c r="CL107" s="229"/>
      <c r="CM107" s="229"/>
      <c r="CN107" s="229"/>
      <c r="CO107" s="229"/>
      <c r="CP107" s="229"/>
      <c r="CQ107" s="229"/>
      <c r="CR107" s="229" t="s">
        <v>53</v>
      </c>
      <c r="CS107" s="229"/>
      <c r="CT107" s="229"/>
      <c r="CU107" s="229"/>
      <c r="CV107" s="229"/>
      <c r="CW107" s="229"/>
      <c r="CX107" s="229"/>
      <c r="CY107" s="229"/>
      <c r="CZ107" s="229"/>
      <c r="DA107" s="229"/>
    </row>
    <row r="108" spans="1:132" ht="25.5" customHeight="1" x14ac:dyDescent="0.3">
      <c r="AO108" s="229"/>
      <c r="AP108" s="229"/>
      <c r="AQ108" s="229"/>
      <c r="AR108" s="229"/>
      <c r="AS108" s="229"/>
      <c r="AT108" s="229"/>
      <c r="AU108" s="229"/>
      <c r="AV108" s="229"/>
      <c r="AW108" s="229"/>
      <c r="AX108" s="229"/>
      <c r="AY108" s="229"/>
      <c r="AZ108" s="229"/>
      <c r="BA108" s="229"/>
      <c r="BB108" s="229"/>
      <c r="BC108" s="229"/>
      <c r="BD108" s="229"/>
      <c r="BE108" s="229"/>
      <c r="BF108" s="229"/>
      <c r="BG108" s="229"/>
      <c r="BH108" s="229"/>
      <c r="BI108" s="229"/>
      <c r="BJ108" s="229"/>
      <c r="BK108" s="229"/>
      <c r="BL108" s="229"/>
      <c r="BM108" s="229"/>
      <c r="BN108" s="229"/>
      <c r="BO108" s="229"/>
      <c r="BP108" s="229"/>
      <c r="BQ108" s="229"/>
      <c r="BR108" s="229"/>
      <c r="BS108" s="238"/>
      <c r="BT108" s="229"/>
      <c r="BU108" s="229"/>
      <c r="BV108" s="229"/>
      <c r="BW108" s="229"/>
      <c r="BX108" s="229"/>
      <c r="BY108" s="229"/>
      <c r="BZ108" s="229"/>
      <c r="CA108" s="238"/>
      <c r="CB108" s="238"/>
      <c r="CC108" s="236"/>
      <c r="CD108" s="229"/>
      <c r="CE108" s="229"/>
      <c r="CF108" s="229"/>
      <c r="CG108" s="229"/>
      <c r="CH108" s="229"/>
      <c r="CI108" s="229"/>
      <c r="CJ108" s="229"/>
      <c r="CK108" s="229"/>
      <c r="CL108" s="229"/>
      <c r="CM108" s="229"/>
      <c r="CN108" s="229"/>
      <c r="CO108" s="229"/>
      <c r="CP108" s="229"/>
      <c r="CQ108" s="229"/>
      <c r="CR108" s="229"/>
      <c r="CS108" s="229"/>
      <c r="CT108" s="229"/>
      <c r="CU108" s="229"/>
      <c r="CV108" s="229"/>
      <c r="CW108" s="229"/>
      <c r="CX108" s="229"/>
      <c r="CY108" s="229"/>
      <c r="CZ108" s="229"/>
      <c r="DA108" s="229"/>
    </row>
    <row r="109" spans="1:132" x14ac:dyDescent="0.3">
      <c r="AO109" s="229"/>
      <c r="AP109" s="229"/>
      <c r="AQ109" s="229"/>
      <c r="AR109" s="229"/>
      <c r="AS109" s="229"/>
      <c r="AT109" s="229"/>
      <c r="AU109" s="229"/>
      <c r="AV109" s="229"/>
      <c r="AW109" s="229"/>
      <c r="AX109" s="229"/>
      <c r="AY109" s="229"/>
      <c r="AZ109" s="229"/>
      <c r="BA109" s="229"/>
      <c r="BB109" s="229"/>
      <c r="BC109" s="229"/>
      <c r="BD109" s="229"/>
      <c r="BE109" s="229"/>
      <c r="BF109" s="229"/>
      <c r="BG109" s="229"/>
      <c r="BH109" s="229"/>
      <c r="BI109" s="229"/>
      <c r="BJ109" s="229"/>
      <c r="BK109" s="229"/>
      <c r="BL109" s="229"/>
      <c r="BM109" s="229"/>
      <c r="BN109" s="229"/>
      <c r="BO109" s="229"/>
      <c r="BP109" s="229"/>
      <c r="BQ109" s="229"/>
      <c r="BR109" s="229"/>
      <c r="BS109" s="238"/>
      <c r="BT109" s="229"/>
      <c r="BU109" s="229"/>
      <c r="BV109" s="229"/>
      <c r="BW109" s="229"/>
      <c r="BX109" s="229"/>
      <c r="BY109" s="229"/>
      <c r="BZ109" s="229"/>
      <c r="CA109" s="238"/>
      <c r="CB109" s="238"/>
      <c r="CC109" s="236"/>
      <c r="CD109" s="229"/>
      <c r="CE109" s="229"/>
      <c r="CF109" s="229"/>
      <c r="CG109" s="229"/>
      <c r="CH109" s="229"/>
      <c r="CI109" s="229"/>
      <c r="CJ109" s="229"/>
      <c r="CK109" s="229"/>
      <c r="CL109" s="229"/>
      <c r="CM109" s="229"/>
      <c r="CN109" s="229"/>
      <c r="CO109" s="229"/>
      <c r="CP109" s="229"/>
      <c r="CQ109" s="229"/>
      <c r="CR109" s="229"/>
      <c r="CS109" s="229"/>
      <c r="CT109" s="229"/>
      <c r="CU109" s="229"/>
      <c r="CV109" s="229"/>
      <c r="CW109" s="229"/>
      <c r="CX109" s="229"/>
      <c r="CY109" s="229"/>
      <c r="CZ109" s="229"/>
      <c r="DA109" s="229"/>
    </row>
    <row r="110" spans="1:132" x14ac:dyDescent="0.3">
      <c r="AO110" s="229"/>
      <c r="AP110" s="229"/>
      <c r="AQ110" s="229"/>
      <c r="AR110" s="229"/>
      <c r="AS110" s="229"/>
      <c r="AT110" s="229"/>
      <c r="AU110" s="229"/>
      <c r="AV110" s="229"/>
      <c r="AW110" s="229"/>
      <c r="AX110" s="229"/>
      <c r="AY110" s="229"/>
      <c r="AZ110" s="229"/>
      <c r="BA110" s="229"/>
      <c r="BB110" s="229"/>
      <c r="BC110" s="229"/>
      <c r="BD110" s="229"/>
      <c r="BE110" s="229"/>
      <c r="BF110" s="229"/>
      <c r="BG110" s="229"/>
      <c r="BH110" s="229"/>
      <c r="BI110" s="229"/>
      <c r="BJ110" s="229"/>
      <c r="BK110" s="229"/>
      <c r="BL110" s="229"/>
      <c r="BM110" s="229"/>
      <c r="BN110" s="229"/>
      <c r="BO110" s="229"/>
      <c r="BP110" s="229"/>
      <c r="BQ110" s="229"/>
      <c r="BR110" s="229"/>
      <c r="BS110" s="238"/>
      <c r="BT110" s="229"/>
      <c r="BU110" s="229"/>
      <c r="BV110" s="229"/>
      <c r="BW110" s="229"/>
      <c r="BX110" s="229"/>
      <c r="BY110" s="229"/>
      <c r="BZ110" s="229"/>
      <c r="CA110" s="238"/>
      <c r="CB110" s="238"/>
      <c r="CC110" s="236"/>
      <c r="CD110" s="229"/>
      <c r="CE110" s="229"/>
      <c r="CF110" s="229"/>
      <c r="CG110" s="229"/>
      <c r="CH110" s="229"/>
      <c r="CI110" s="229"/>
      <c r="CJ110" s="229"/>
      <c r="CK110" s="229"/>
      <c r="CL110" s="229"/>
      <c r="CM110" s="229"/>
      <c r="CN110" s="229"/>
      <c r="CO110" s="229"/>
      <c r="CP110" s="229"/>
      <c r="CQ110" s="229"/>
      <c r="CR110" s="229"/>
      <c r="CS110" s="229"/>
      <c r="CT110" s="229"/>
      <c r="CU110" s="229"/>
      <c r="CV110" s="229"/>
      <c r="CW110" s="229"/>
      <c r="CX110" s="229"/>
      <c r="CY110" s="229"/>
      <c r="CZ110" s="229"/>
      <c r="DA110" s="229"/>
    </row>
    <row r="161" ht="15" customHeight="1" x14ac:dyDescent="0.3"/>
    <row r="16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C9CA5945-D73A-4ED5-8E83-E26BCD02CC42}">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1976-8016-478C-8C53-E09F5BBC74B9}">
  <sheetPr>
    <tabColor theme="5" tint="0.39997558519241921"/>
    <pageSetUpPr fitToPage="1"/>
  </sheetPr>
  <dimension ref="A1:BA230"/>
  <sheetViews>
    <sheetView showGridLines="0" topLeftCell="A22" zoomScale="50" zoomScaleNormal="72" workbookViewId="0">
      <selection activeCell="J40" sqref="J40"/>
    </sheetView>
  </sheetViews>
  <sheetFormatPr baseColWidth="10" defaultColWidth="11.88671875" defaultRowHeight="15.6" outlineLevelCol="1" x14ac:dyDescent="0.3"/>
  <cols>
    <col min="1" max="1" width="9.109375" style="1" customWidth="1"/>
    <col min="2" max="2" width="9.109375" style="1" hidden="1" customWidth="1" outlineLevel="1"/>
    <col min="3" max="3" width="86.88671875" style="2" bestFit="1" customWidth="1" collapsed="1"/>
    <col min="4" max="4" width="38.5546875" style="2" customWidth="1"/>
    <col min="5" max="5" width="15.21875" style="2" customWidth="1"/>
    <col min="6" max="6" width="18" style="2" bestFit="1" customWidth="1"/>
    <col min="7" max="7" width="14.44140625" style="2" customWidth="1"/>
    <col min="8" max="8" width="14.44140625" style="3" hidden="1" customWidth="1" outlineLevel="1"/>
    <col min="9" max="9" width="21.88671875" style="2" customWidth="1" collapsed="1"/>
    <col min="10" max="10" width="24" style="2" customWidth="1"/>
    <col min="11" max="11" width="13" style="4" hidden="1" customWidth="1" outlineLevel="1"/>
    <col min="12" max="12" width="14.109375" style="1" hidden="1" customWidth="1" outlineLevel="1"/>
    <col min="13" max="13" width="18.77734375" style="1" hidden="1" customWidth="1" outlineLevel="1"/>
    <col min="14" max="14" width="10.77734375" style="1" customWidth="1" collapsed="1"/>
    <col min="15" max="15" width="15.77734375" style="6" bestFit="1" customWidth="1"/>
    <col min="16" max="16" width="39.6640625" style="2" hidden="1" customWidth="1" outlineLevel="1"/>
    <col min="17" max="17" width="20.21875" style="2" hidden="1" customWidth="1" outlineLevel="1"/>
    <col min="18" max="18" width="25.21875" style="2" hidden="1" customWidth="1" outlineLevel="1"/>
    <col min="19" max="19" width="28" style="2" hidden="1" customWidth="1" outlineLevel="1"/>
    <col min="20" max="20" width="36.33203125" style="2" hidden="1" customWidth="1" outlineLevel="1"/>
    <col min="21" max="21" width="42.21875" style="2" hidden="1" customWidth="1" outlineLevel="1"/>
    <col min="22" max="22" width="29.6640625" style="2" hidden="1" customWidth="1" outlineLevel="1"/>
    <col min="23" max="23" width="33.88671875" style="2" hidden="1" customWidth="1" outlineLevel="1"/>
    <col min="24" max="24" width="24.109375" style="2" hidden="1" customWidth="1" outlineLevel="1"/>
    <col min="25" max="25" width="11.88671875" style="2" hidden="1" customWidth="1" outlineLevel="1" collapsed="1"/>
    <col min="26" max="26" width="35.77734375" style="2" hidden="1" customWidth="1" outlineLevel="1"/>
    <col min="27" max="28" width="43" style="2" hidden="1" customWidth="1" outlineLevel="1"/>
    <col min="29" max="30" width="41.33203125" style="2" hidden="1" customWidth="1" outlineLevel="1"/>
    <col min="31" max="32" width="34.109375" style="2" hidden="1" customWidth="1" outlineLevel="1"/>
    <col min="33" max="33" width="37.44140625" style="2" hidden="1" customWidth="1" outlineLevel="1"/>
    <col min="34" max="34" width="28.33203125" style="2" hidden="1" customWidth="1" outlineLevel="1"/>
    <col min="35" max="35" width="18" style="2" bestFit="1" customWidth="1" collapsed="1"/>
    <col min="36" max="36" width="15.77734375" style="2" bestFit="1" customWidth="1"/>
    <col min="37" max="37" width="11.88671875" style="2" bestFit="1" customWidth="1"/>
    <col min="38" max="38" width="8.33203125" style="2" bestFit="1" customWidth="1"/>
    <col min="39" max="39" width="10" style="2" bestFit="1" customWidth="1"/>
    <col min="40" max="40" width="11.109375" style="2" bestFit="1" customWidth="1"/>
    <col min="41" max="41" width="14.6640625" style="2" customWidth="1"/>
    <col min="42" max="42" width="11.109375" style="2" bestFit="1" customWidth="1"/>
    <col min="43" max="43" width="18" style="2" customWidth="1"/>
    <col min="44" max="44" width="16.33203125" style="2" bestFit="1" customWidth="1"/>
    <col min="45" max="45" width="13.5546875" style="2" bestFit="1" customWidth="1"/>
    <col min="46" max="49" width="10" style="2" customWidth="1"/>
    <col min="50" max="52" width="11.88671875" style="2" customWidth="1"/>
    <col min="53" max="53" width="10.21875" style="2" customWidth="1"/>
    <col min="54" max="54" width="33.5546875" style="2" customWidth="1"/>
    <col min="55" max="55" width="9.44140625" style="2" customWidth="1"/>
    <col min="56" max="57" width="7.77734375" style="2" customWidth="1"/>
    <col min="58" max="63" width="8" style="2" customWidth="1"/>
    <col min="64" max="69" width="11.88671875" style="2"/>
    <col min="70" max="70" width="14.109375" style="2" customWidth="1"/>
    <col min="71" max="16384" width="11.88671875" style="2"/>
  </cols>
  <sheetData>
    <row r="1" spans="3:53" ht="87.75" customHeight="1" x14ac:dyDescent="0.3"/>
    <row r="2" spans="3:53" ht="84.75" customHeight="1" x14ac:dyDescent="0.65">
      <c r="C2" s="111" t="s">
        <v>0</v>
      </c>
      <c r="D2" s="111"/>
      <c r="E2" s="111"/>
      <c r="F2" s="111"/>
      <c r="G2" s="111"/>
      <c r="H2" s="111"/>
      <c r="I2" s="111"/>
      <c r="J2" s="111"/>
      <c r="K2" s="111"/>
      <c r="L2" s="111"/>
      <c r="M2" s="111"/>
      <c r="N2" s="111"/>
      <c r="O2" s="111"/>
      <c r="P2" s="111"/>
      <c r="Q2" s="111"/>
      <c r="R2" s="111"/>
      <c r="S2" s="111" t="s">
        <v>42</v>
      </c>
      <c r="T2" s="111"/>
      <c r="U2" s="111"/>
      <c r="V2" s="111"/>
      <c r="W2" s="111"/>
      <c r="X2" s="111"/>
      <c r="Y2" s="111"/>
      <c r="Z2" s="111"/>
      <c r="AA2" s="111" t="s">
        <v>42</v>
      </c>
      <c r="AB2" s="111"/>
      <c r="AC2" s="111"/>
      <c r="AD2" s="111"/>
      <c r="AE2" s="111"/>
      <c r="AF2" s="111"/>
      <c r="AG2" s="111"/>
      <c r="AH2" s="111"/>
      <c r="AI2" s="120"/>
      <c r="AJ2" s="120"/>
      <c r="AK2" s="120"/>
      <c r="AL2" s="120"/>
      <c r="AM2" s="120"/>
      <c r="AN2" s="120"/>
      <c r="AO2" s="120"/>
      <c r="AP2" s="120"/>
      <c r="AQ2" s="120"/>
      <c r="AR2" s="120"/>
      <c r="AS2" s="120"/>
      <c r="AT2" s="120"/>
      <c r="AU2" s="120"/>
      <c r="AV2" s="120"/>
      <c r="AW2" s="120"/>
      <c r="AX2" s="120"/>
      <c r="AY2" s="120"/>
      <c r="AZ2" s="120"/>
      <c r="BA2" s="120"/>
    </row>
    <row r="3" spans="3:53" ht="46.2" x14ac:dyDescent="0.3">
      <c r="C3" s="111"/>
      <c r="D3" s="111"/>
      <c r="E3" s="111"/>
      <c r="F3" s="111"/>
      <c r="G3" s="111"/>
      <c r="H3" s="111"/>
      <c r="I3" s="111"/>
      <c r="J3" s="111"/>
    </row>
    <row r="4" spans="3:53" ht="31.8" thickBot="1" x14ac:dyDescent="0.65">
      <c r="C4" s="18"/>
      <c r="D4" s="121"/>
    </row>
    <row r="5" spans="3:53" ht="31.2" x14ac:dyDescent="0.6">
      <c r="C5" s="122" t="str">
        <f>'[4]POULE DE 3 '!C4</f>
        <v xml:space="preserve">DATE DE LA COMPETITION   </v>
      </c>
      <c r="D5" s="123">
        <f>'[4]POULE DE 3 '!D4</f>
        <v>44948</v>
      </c>
    </row>
    <row r="6" spans="3:53" ht="31.2" x14ac:dyDescent="0.6">
      <c r="C6" s="124" t="str">
        <f>'[4]POULE DE 3 '!C5</f>
        <v xml:space="preserve">LIEU   </v>
      </c>
      <c r="D6" s="125" t="str">
        <f>'[4]POULE DE 3 '!D5</f>
        <v>ABASM</v>
      </c>
    </row>
    <row r="7" spans="3:53" ht="31.2" x14ac:dyDescent="0.6">
      <c r="C7" s="124" t="str">
        <f>'[4]POULE DE 3 '!C6</f>
        <v xml:space="preserve">DIRECTEUR DE JEU   </v>
      </c>
      <c r="D7" s="125" t="str">
        <f>'[4]POULE DE 3 '!D6</f>
        <v/>
      </c>
      <c r="F7" s="112" t="s">
        <v>43</v>
      </c>
      <c r="G7" s="112"/>
      <c r="H7" s="112"/>
      <c r="I7" s="112"/>
      <c r="J7" s="112"/>
    </row>
    <row r="8" spans="3:53" ht="31.2" x14ac:dyDescent="0.6">
      <c r="C8" s="124" t="str">
        <f>'[4]A RENSEIGNER'!B14</f>
        <v xml:space="preserve">TOURNOI N°   </v>
      </c>
      <c r="D8" s="125">
        <f>'[4]POULE DE 3 '!D7</f>
        <v>2</v>
      </c>
      <c r="F8" s="112"/>
      <c r="G8" s="112"/>
      <c r="H8" s="112"/>
      <c r="I8" s="112"/>
      <c r="J8" s="112"/>
    </row>
    <row r="9" spans="3:53" ht="31.2" x14ac:dyDescent="0.6">
      <c r="C9" s="124" t="str">
        <f>'[4]POULE DE 3 '!C8</f>
        <v xml:space="preserve">POULE N°   </v>
      </c>
      <c r="D9" s="125">
        <f>'[4]POULE DE 3 '!D8</f>
        <v>4</v>
      </c>
    </row>
    <row r="10" spans="3:53" ht="31.8" thickBot="1" x14ac:dyDescent="0.65">
      <c r="C10" s="126" t="str">
        <f>'[4]POULE DE 3 '!C9</f>
        <v xml:space="preserve">MODE DE JEU    </v>
      </c>
      <c r="D10" s="127" t="str">
        <f>'[4]POULE DE 3 '!D9</f>
        <v>LIBRE</v>
      </c>
      <c r="P10" s="27"/>
    </row>
    <row r="11" spans="3:53" ht="31.2" x14ac:dyDescent="0.6">
      <c r="C11" s="18"/>
      <c r="D11" s="19"/>
      <c r="P11" s="27"/>
    </row>
    <row r="13" spans="3:53" ht="31.2" x14ac:dyDescent="0.6">
      <c r="C13" s="20" t="s">
        <v>2</v>
      </c>
      <c r="D13" s="21" t="s">
        <v>3</v>
      </c>
    </row>
    <row r="14" spans="3:53" x14ac:dyDescent="0.3">
      <c r="E14" s="128"/>
    </row>
    <row r="15" spans="3:53" ht="31.2" x14ac:dyDescent="0.6">
      <c r="C15" s="129" t="str">
        <f>IF(ISBLANK('[4]A RENSEIGNER'!B41),"",'[4]A RENSEIGNER'!B41)</f>
        <v>PIBOURDIN Eric</v>
      </c>
      <c r="D15" s="129" t="str">
        <f>'[4]A RENSEIGNER'!C41</f>
        <v>R2</v>
      </c>
      <c r="E15" s="27">
        <f>VLOOKUP(D15,P35:Q39,2,0)</f>
        <v>100</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row>
    <row r="16" spans="3:53" ht="31.2" x14ac:dyDescent="0.6">
      <c r="C16" s="129" t="str">
        <f>IF(ISBLANK('[4]A RENSEIGNER'!B42),"",'[4]A RENSEIGNER'!B42)</f>
        <v>KEREBEL Eric</v>
      </c>
      <c r="D16" s="129" t="str">
        <f>'[4]A RENSEIGNER'!C42</f>
        <v>R2</v>
      </c>
      <c r="E16" s="27">
        <f>VLOOKUP(D16,P36:Q40,2,0)</f>
        <v>100</v>
      </c>
    </row>
    <row r="17" spans="1:53" ht="39" customHeight="1" x14ac:dyDescent="0.3"/>
    <row r="18" spans="1:53" ht="39" customHeight="1" x14ac:dyDescent="0.3"/>
    <row r="19" spans="1:53" ht="39" customHeight="1" thickBot="1" x14ac:dyDescent="0.35"/>
    <row r="20" spans="1:53" ht="39" customHeight="1" thickBot="1" x14ac:dyDescent="0.35">
      <c r="C20" s="113" t="str">
        <f>IF(ISBLANK('[4]A RENSEIGNER'!C16),"",IF('[4]A RENSEIGNER'!C16="3 BANDES","LA DISTANCE DE LA POULE EST DE"&amp;" "&amp;IF(AND(D15=D16),VLOOKUP(D15,P35:Q39,2,0),MAX(E15:E16))&amp;"  "&amp;"POINTS EN 60 REPRISES","LA DISTANCE DE LA POULE EST DE"&amp;" "&amp;IF(AND(D15=D16),VLOOKUP(D15,P35:Q39,2,0),MAX(E15:E16))&amp;"  "&amp;"POINTS EN 30 REPRISES"))</f>
        <v>LA DISTANCE DE LA POULE EST DE 100  POINTS EN 30 REPRISES</v>
      </c>
      <c r="D20" s="114"/>
      <c r="E20" s="114"/>
      <c r="F20" s="114"/>
      <c r="G20" s="114"/>
      <c r="H20" s="114"/>
      <c r="I20" s="114"/>
      <c r="J20" s="115"/>
      <c r="K20" s="130"/>
      <c r="L20" s="130"/>
      <c r="M20" s="7"/>
      <c r="N20" s="7"/>
      <c r="O20" s="7"/>
      <c r="P20" s="7"/>
      <c r="Q20" s="7"/>
      <c r="R20" s="7"/>
      <c r="S20" s="7"/>
      <c r="T20" s="7"/>
      <c r="U20" s="7"/>
    </row>
    <row r="21" spans="1:53" ht="87" customHeight="1" x14ac:dyDescent="0.6">
      <c r="D21" s="24"/>
      <c r="E21" s="24"/>
      <c r="F21" s="24"/>
      <c r="G21" s="24"/>
      <c r="H21" s="131"/>
      <c r="I21" s="24"/>
      <c r="J21" s="24"/>
      <c r="K21" s="24"/>
      <c r="L21" s="24"/>
      <c r="M21" s="24"/>
      <c r="N21" s="24"/>
      <c r="O21" s="24"/>
      <c r="AI21" s="24"/>
      <c r="AJ21" s="24"/>
      <c r="AK21" s="24"/>
      <c r="AL21" s="24"/>
      <c r="AM21" s="24"/>
      <c r="AN21" s="24"/>
      <c r="AO21" s="24"/>
      <c r="AP21" s="24"/>
      <c r="AQ21" s="24"/>
      <c r="AR21" s="24"/>
      <c r="AS21" s="24"/>
      <c r="AT21" s="24"/>
      <c r="AU21" s="24"/>
      <c r="AV21" s="24"/>
      <c r="AW21" s="24"/>
      <c r="AX21" s="24"/>
      <c r="AY21" s="24"/>
      <c r="AZ21" s="24"/>
      <c r="BA21" s="24"/>
    </row>
    <row r="22" spans="1:53" ht="31.2" x14ac:dyDescent="0.6">
      <c r="C22" s="116" t="s">
        <v>4</v>
      </c>
      <c r="D22" s="116"/>
      <c r="E22" s="116"/>
      <c r="F22" s="116"/>
      <c r="G22" s="116"/>
      <c r="H22" s="116"/>
      <c r="I22" s="116"/>
      <c r="J22" s="116"/>
      <c r="K22" s="19"/>
      <c r="L22" s="19"/>
      <c r="M22" s="19"/>
      <c r="N22" s="19"/>
      <c r="O22" s="19"/>
      <c r="AI22" s="19"/>
      <c r="AJ22" s="19"/>
      <c r="AK22" s="19"/>
      <c r="AL22" s="19"/>
      <c r="AM22" s="19"/>
      <c r="AN22" s="19"/>
      <c r="AO22" s="19"/>
      <c r="AP22" s="19"/>
      <c r="AQ22" s="19"/>
      <c r="AR22" s="19"/>
      <c r="AS22" s="19"/>
      <c r="AT22" s="19"/>
      <c r="AU22" s="19"/>
      <c r="AV22" s="19"/>
      <c r="AW22" s="19"/>
      <c r="AX22" s="19"/>
      <c r="AY22" s="19"/>
      <c r="AZ22" s="19"/>
      <c r="BA22" s="19"/>
    </row>
    <row r="24" spans="1:53" ht="16.2" thickBot="1" x14ac:dyDescent="0.35"/>
    <row r="25" spans="1:53" s="10" customFormat="1" ht="40.950000000000003" customHeight="1" thickBot="1" x14ac:dyDescent="0.35">
      <c r="A25" s="6"/>
      <c r="B25" s="6"/>
      <c r="C25" s="103" t="s">
        <v>5</v>
      </c>
      <c r="D25" s="104"/>
      <c r="E25" s="104"/>
      <c r="F25" s="104"/>
      <c r="G25" s="104"/>
      <c r="H25" s="104"/>
      <c r="I25" s="104"/>
      <c r="J25" s="105"/>
      <c r="M25" s="6"/>
      <c r="P25" s="117" t="s">
        <v>6</v>
      </c>
      <c r="Q25" s="118"/>
      <c r="R25" s="118"/>
      <c r="S25" s="118"/>
      <c r="T25" s="118"/>
      <c r="U25" s="118"/>
      <c r="V25" s="118"/>
      <c r="W25" s="118"/>
      <c r="X25" s="118"/>
      <c r="Y25" s="118"/>
      <c r="Z25" s="118"/>
      <c r="AA25" s="118"/>
      <c r="AB25" s="118"/>
      <c r="AC25" s="118"/>
      <c r="AD25" s="118"/>
      <c r="AE25" s="118"/>
      <c r="AF25" s="118"/>
      <c r="AG25" s="118"/>
      <c r="AH25" s="119"/>
    </row>
    <row r="26" spans="1:53" ht="21" customHeight="1" x14ac:dyDescent="0.3"/>
    <row r="27" spans="1:53" s="40" customFormat="1" ht="57.75" customHeight="1" x14ac:dyDescent="0.45">
      <c r="A27" s="34"/>
      <c r="B27" s="132"/>
      <c r="C27" s="35" t="s">
        <v>7</v>
      </c>
      <c r="D27" s="35" t="s">
        <v>3</v>
      </c>
      <c r="E27" s="35" t="s">
        <v>8</v>
      </c>
      <c r="F27" s="35" t="s">
        <v>9</v>
      </c>
      <c r="G27" s="35" t="s">
        <v>10</v>
      </c>
      <c r="H27" s="36"/>
      <c r="I27" s="37" t="s">
        <v>11</v>
      </c>
      <c r="J27" s="35" t="s">
        <v>12</v>
      </c>
      <c r="K27" s="38" t="s">
        <v>13</v>
      </c>
      <c r="L27" s="38" t="s">
        <v>14</v>
      </c>
      <c r="M27" s="39" t="s">
        <v>15</v>
      </c>
      <c r="P27" s="133" t="s">
        <v>7</v>
      </c>
      <c r="Q27" s="133" t="s">
        <v>3</v>
      </c>
      <c r="R27" s="133" t="s">
        <v>16</v>
      </c>
      <c r="S27" s="133" t="s">
        <v>17</v>
      </c>
      <c r="T27" s="133" t="s">
        <v>18</v>
      </c>
      <c r="U27" s="133" t="s">
        <v>19</v>
      </c>
      <c r="V27" s="133" t="s">
        <v>20</v>
      </c>
      <c r="W27" s="133" t="s">
        <v>21</v>
      </c>
      <c r="X27" s="133" t="s">
        <v>22</v>
      </c>
      <c r="Y27" s="133" t="s">
        <v>23</v>
      </c>
      <c r="Z27" s="133" t="s">
        <v>24</v>
      </c>
      <c r="AA27" s="133" t="s">
        <v>25</v>
      </c>
      <c r="AB27" s="133" t="s">
        <v>26</v>
      </c>
      <c r="AC27" s="133" t="s">
        <v>27</v>
      </c>
      <c r="AD27" s="133" t="s">
        <v>28</v>
      </c>
      <c r="AE27" s="133" t="s">
        <v>29</v>
      </c>
      <c r="AF27" s="133" t="s">
        <v>30</v>
      </c>
      <c r="AG27" s="133" t="s">
        <v>31</v>
      </c>
      <c r="AH27" s="133" t="s">
        <v>32</v>
      </c>
    </row>
    <row r="28" spans="1:53" s="120" customFormat="1" ht="30.75" customHeight="1" x14ac:dyDescent="0.65">
      <c r="B28" s="134">
        <f>VLOOKUP(D28,CATE_COR,2,0)</f>
        <v>3</v>
      </c>
      <c r="C28" s="61" t="str">
        <f>IF(ISBLANK('[4]A RENSEIGNER'!B41),"",'[4]A RENSEIGNER'!B41)</f>
        <v>PIBOURDIN Eric</v>
      </c>
      <c r="D28" s="61" t="str">
        <f>IF(ISBLANK('[4]A RENSEIGNER'!C41),"",'[4]A RENSEIGNER'!C41)</f>
        <v>R2</v>
      </c>
      <c r="E28" s="135">
        <v>100</v>
      </c>
      <c r="F28" s="135">
        <v>29</v>
      </c>
      <c r="G28" s="135">
        <v>16</v>
      </c>
      <c r="H28" s="136">
        <f>IF(G28&lt;I28,1,0)</f>
        <v>0</v>
      </c>
      <c r="I28" s="137">
        <f>IF(ISBLANK(E28),"",E28/F28)</f>
        <v>3.4482758620689653</v>
      </c>
      <c r="J28" s="61">
        <f>IF(E28="","",IF(E28&gt;E29,2,IF(E28=E29,1,IF(E28&lt;E29,0))))</f>
        <v>2</v>
      </c>
      <c r="K28" s="64">
        <f>IF(B28&lt;B29,1,0)</f>
        <v>0</v>
      </c>
      <c r="L28" s="65">
        <f>IF(K28=0,0,IF(J28=2,3,IF(J28=1,2,IF(J28=0,1))))</f>
        <v>0</v>
      </c>
      <c r="M28" s="52">
        <f>IF(J28=0,0,I28)</f>
        <v>3.4482758620689653</v>
      </c>
      <c r="P28" s="61" t="str">
        <f>IF(ISBLANK('[4]A RENSEIGNER'!B41),"",'[4]A RENSEIGNER'!B41)</f>
        <v>PIBOURDIN Eric</v>
      </c>
      <c r="Q28" s="61" t="str">
        <f>'[4]A RENSEIGNER'!C41</f>
        <v>R2</v>
      </c>
      <c r="R28" s="61">
        <f>IF(ISBLANK('[4]A RENSEIGNER'!B42),"",E28+E36)</f>
        <v>184</v>
      </c>
      <c r="S28" s="61">
        <f>IF(ISBLANK('[4]A RENSEIGNER'!B41),"",F28+F36)</f>
        <v>59</v>
      </c>
      <c r="T28" s="137">
        <f>IF(ISBLANK('[4]A RENSEIGNER'!B41),"",R28/S28)</f>
        <v>3.1186440677966103</v>
      </c>
      <c r="U28" s="137">
        <f>IF(ISBLANK('[4]A RENSEIGNER'!B41),"",MAX(M28,M36))</f>
        <v>3.4482758620689653</v>
      </c>
      <c r="V28" s="138">
        <f>IF(ISBLANK('[4]A RENSEIGNER'!B41),"",MAX(G28,G36))</f>
        <v>16</v>
      </c>
      <c r="W28" s="61">
        <f>IF(ISBLANK('[4]A RENSEIGNER'!B41),"",J28+J36)</f>
        <v>2</v>
      </c>
      <c r="X28" s="139">
        <f>IF(ISBLANK('[4]A RENSEIGNER'!B41),"",W28*1000000000+T28*1000000+U28*10000+V28)</f>
        <v>2003153142.8264174</v>
      </c>
      <c r="Y28" s="138">
        <f>IF(ISBLANK('[4]A RENSEIGNER'!B41),"",RANK(X28,$X$28:$X$30,0))</f>
        <v>1</v>
      </c>
      <c r="Z28" s="61">
        <f>IF(ISBLANK('[4]A RENSEIGNER'!B41),"",IF(Y28=1,8,IF(Y28=2,5,IF(Y28=3,3))))</f>
        <v>8</v>
      </c>
      <c r="AA28" s="140">
        <f>IF(J28=0,0,IF(ISBLANK('[4]A RENSEIGNER'!B41),"",IF(I28&gt;VLOOKUP(D28,$T$35:$V$39,3,0),2,IF(I28&lt;VLOOKUP(D28,$T$35:$V$39,2,0),0,1))))</f>
        <v>1</v>
      </c>
      <c r="AB28" s="140">
        <f>IF(J36=0,0,IF(ISBLANK('[4]A RENSEIGNER'!B41),"",IF(I36&gt;VLOOKUP(D36,$T$35:$V$39,3,0),2,IF(I36&lt;VLOOKUP(D36,$T$35:$V$39,2,0),0,1))))</f>
        <v>0</v>
      </c>
      <c r="AC28" s="61">
        <f>IF(ISBLANK('[4]A RENSEIGNER'!B41),"",K36)</f>
        <v>0</v>
      </c>
      <c r="AD28" s="61">
        <f>IF(ISBLANK('[4]A RENSEIGNER'!B41),"",K46)</f>
        <v>0</v>
      </c>
      <c r="AE28" s="61">
        <f>IF(ISBLANK('[4]A RENSEIGNER'!B41),"",L36)</f>
        <v>0</v>
      </c>
      <c r="AF28" s="61">
        <f>IF(ISBLANK('[4]A RENSEIGNER'!B41),"",L46)</f>
        <v>0</v>
      </c>
      <c r="AG28" s="61">
        <f>IF(ISBLANK('[4]A RENSEIGNER'!B41),"",SUM(AA28:AF28))</f>
        <v>1</v>
      </c>
      <c r="AH28" s="141">
        <f>IF(ISBLANK('[4]A RENSEIGNER'!B41),"",SUM(Z28,AG28))</f>
        <v>9</v>
      </c>
      <c r="AI28" s="142"/>
    </row>
    <row r="29" spans="1:53" s="120" customFormat="1" ht="30.75" customHeight="1" x14ac:dyDescent="0.65">
      <c r="B29" s="134">
        <f>VLOOKUP(D29,CATE_COR,2,0)</f>
        <v>3</v>
      </c>
      <c r="C29" s="61" t="str">
        <f>IF(ISBLANK('[4]A RENSEIGNER'!B42),"",'[4]A RENSEIGNER'!B42)</f>
        <v>KEREBEL Eric</v>
      </c>
      <c r="D29" s="61" t="str">
        <f>IF(ISBLANK('[4]A RENSEIGNER'!C42),"",'[4]A RENSEIGNER'!C42)</f>
        <v>R2</v>
      </c>
      <c r="E29" s="135">
        <v>45</v>
      </c>
      <c r="F29" s="61">
        <f>IF(ISBLANK(F28),"",F28)</f>
        <v>29</v>
      </c>
      <c r="G29" s="135">
        <v>6</v>
      </c>
      <c r="H29" s="136">
        <f>IF(G29&lt;I29,1,0)</f>
        <v>0</v>
      </c>
      <c r="I29" s="137">
        <f>IF(ISBLANK(E29),"",E29/F29)</f>
        <v>1.5517241379310345</v>
      </c>
      <c r="J29" s="61">
        <f>IF(E29="","",IF(E29&gt;E28,2,IF(E29=E28,1,IF(E29&lt;E28+N21,0))))</f>
        <v>0</v>
      </c>
      <c r="K29" s="64">
        <f>IF(B29&lt;B28,1,0)</f>
        <v>0</v>
      </c>
      <c r="L29" s="65">
        <f>IF(K29=0,0,IF(J29=2,3,IF(J29=1,2,IF(J29=0,1))))</f>
        <v>0</v>
      </c>
      <c r="M29" s="52">
        <f>IF(J29=0,0,I29)</f>
        <v>0</v>
      </c>
      <c r="P29" s="61" t="str">
        <f>IF(ISBLANK('[4]A RENSEIGNER'!B42),"",'[4]A RENSEIGNER'!B42)</f>
        <v>KEREBEL Eric</v>
      </c>
      <c r="Q29" s="61" t="str">
        <f>'[4]A RENSEIGNER'!C42</f>
        <v>R2</v>
      </c>
      <c r="R29" s="61">
        <f>IF(ISBLANK('[4]A RENSEIGNER'!B42),"",E29+E37)</f>
        <v>135</v>
      </c>
      <c r="S29" s="61">
        <f>IF(ISBLANK('[4]A RENSEIGNER'!B42),"",F29+F37)</f>
        <v>59</v>
      </c>
      <c r="T29" s="137">
        <f>IF(ISBLANK('[4]A RENSEIGNER'!B42),"",R29/S29)</f>
        <v>2.2881355932203391</v>
      </c>
      <c r="U29" s="137">
        <f>IF(ISBLANK('[4]A RENSEIGNER'!B42),"",MAX(M29,M37))</f>
        <v>3</v>
      </c>
      <c r="V29" s="138">
        <f>IF(ISBLANK('[4]A RENSEIGNER'!B42),"",MAX(G29,G37))</f>
        <v>13</v>
      </c>
      <c r="W29" s="61">
        <f>IF(ISBLANK('[4]A RENSEIGNER'!B42),"",J29+J37)</f>
        <v>2</v>
      </c>
      <c r="X29" s="139">
        <f>IF(ISBLANK('[4]A RENSEIGNER'!B42),"",W29*1000000000+T29*1000000+U29*10000+V29)</f>
        <v>2002318148.5932202</v>
      </c>
      <c r="Y29" s="138">
        <f>IF(ISBLANK('[4]A RENSEIGNER'!B42),"",RANK(X29,$X$28:$X$30,0))</f>
        <v>2</v>
      </c>
      <c r="Z29" s="61">
        <f>IF(ISBLANK('[4]A RENSEIGNER'!B42),"",IF(Y29=1,8,IF(Y29=2,5,IF(Y29=3,3))))</f>
        <v>5</v>
      </c>
      <c r="AA29" s="140">
        <f>IF(J29=0,0,IF(ISBLANK('[4]A RENSEIGNER'!B42),"",IF(I29&gt;VLOOKUP(D29,$T$35:$V$39,3,0),2,IF(I29&lt;VLOOKUP(D29,$T$35:$V$39,2,0),0,1))))</f>
        <v>0</v>
      </c>
      <c r="AB29" s="140">
        <f>IF(J37=0,0,IF(ISBLANK('[4]A RENSEIGNER'!B42),"",IF(I37&gt;VLOOKUP(D37,$T$35:$V$39,3,0),2,IF(I37&lt;VLOOKUP(D37,$T$35:$V$39,2,0),0,1))))</f>
        <v>1</v>
      </c>
      <c r="AC29" s="61">
        <f>IF(ISBLANK('[4]A RENSEIGNER'!B42),"",K37)</f>
        <v>0</v>
      </c>
      <c r="AD29" s="61">
        <f>IF(ISBLANK('[4]A RENSEIGNER'!B42),"",K37)</f>
        <v>0</v>
      </c>
      <c r="AE29" s="61">
        <f>IF(ISBLANK('[4]A RENSEIGNER'!B42),"",L28)</f>
        <v>0</v>
      </c>
      <c r="AF29" s="61">
        <f>IF(ISBLANK('[4]A RENSEIGNER'!B42),"",L37)</f>
        <v>0</v>
      </c>
      <c r="AG29" s="61">
        <f>IF(ISBLANK('[4]A RENSEIGNER'!B42),"",SUM(AA29:AF29))</f>
        <v>1</v>
      </c>
      <c r="AH29" s="141">
        <f>IF(ISBLANK('[4]A RENSEIGNER'!B42),"",SUM(Z29,AG29))</f>
        <v>6</v>
      </c>
    </row>
    <row r="30" spans="1:53" s="44" customFormat="1" ht="30.75" customHeight="1" x14ac:dyDescent="0.45">
      <c r="C30" s="2"/>
      <c r="D30" s="2"/>
      <c r="E30" s="2"/>
      <c r="F30" s="2"/>
      <c r="G30" s="2"/>
      <c r="H30" s="3"/>
      <c r="I30" s="2"/>
      <c r="J30" s="2"/>
      <c r="P30" s="143"/>
      <c r="Q30" s="143"/>
      <c r="R30" s="143"/>
      <c r="S30" s="143"/>
      <c r="T30" s="144"/>
      <c r="U30" s="144"/>
      <c r="V30" s="144"/>
      <c r="W30" s="143"/>
      <c r="X30" s="144"/>
      <c r="Y30" s="145"/>
      <c r="Z30" s="143"/>
      <c r="AA30" s="146"/>
      <c r="AB30" s="146"/>
      <c r="AC30" s="143"/>
      <c r="AD30" s="143"/>
      <c r="AE30" s="143"/>
      <c r="AF30" s="143"/>
      <c r="AG30" s="143"/>
      <c r="AH30" s="143"/>
    </row>
    <row r="32" spans="1:53" ht="16.2" thickBot="1" x14ac:dyDescent="0.35"/>
    <row r="33" spans="1:34" ht="48" customHeight="1" thickBot="1" x14ac:dyDescent="0.35">
      <c r="C33" s="103" t="s">
        <v>33</v>
      </c>
      <c r="D33" s="104"/>
      <c r="E33" s="104"/>
      <c r="F33" s="104"/>
      <c r="G33" s="104"/>
      <c r="H33" s="104"/>
      <c r="I33" s="104"/>
      <c r="J33" s="105"/>
      <c r="AA33" s="102"/>
      <c r="AB33" s="102"/>
    </row>
    <row r="34" spans="1:34" s="40" customFormat="1" ht="30" customHeight="1" x14ac:dyDescent="0.3">
      <c r="A34" s="34"/>
      <c r="B34" s="6"/>
      <c r="C34" s="6"/>
      <c r="D34" s="2"/>
      <c r="E34" s="2"/>
      <c r="F34" s="2"/>
      <c r="G34" s="2"/>
      <c r="H34" s="3"/>
      <c r="I34" s="2"/>
      <c r="J34" s="2"/>
      <c r="K34" s="10"/>
      <c r="L34" s="10"/>
      <c r="P34" s="106" t="s">
        <v>34</v>
      </c>
      <c r="Q34" s="107"/>
      <c r="R34" s="108"/>
      <c r="S34" s="67"/>
      <c r="T34" s="106" t="s">
        <v>35</v>
      </c>
      <c r="U34" s="107"/>
      <c r="V34" s="108"/>
      <c r="W34" s="9"/>
      <c r="AA34" s="102"/>
      <c r="AB34" s="102"/>
    </row>
    <row r="35" spans="1:34" s="67" customFormat="1" ht="37.950000000000003" customHeight="1" x14ac:dyDescent="0.3">
      <c r="B35" s="1"/>
      <c r="C35" s="35" t="s">
        <v>7</v>
      </c>
      <c r="D35" s="35" t="s">
        <v>3</v>
      </c>
      <c r="E35" s="35" t="s">
        <v>8</v>
      </c>
      <c r="F35" s="35" t="s">
        <v>9</v>
      </c>
      <c r="G35" s="35" t="s">
        <v>10</v>
      </c>
      <c r="H35" s="36"/>
      <c r="I35" s="35" t="s">
        <v>11</v>
      </c>
      <c r="J35" s="35" t="s">
        <v>12</v>
      </c>
      <c r="K35" s="38" t="s">
        <v>13</v>
      </c>
      <c r="L35" s="38" t="s">
        <v>14</v>
      </c>
      <c r="M35" s="39" t="s">
        <v>15</v>
      </c>
      <c r="P35" s="147" t="s">
        <v>36</v>
      </c>
      <c r="Q35" s="71">
        <f>VLOOKUP('[4]A RENSEIGNER'!$C$16&amp;P35,tabdistance,4,0)</f>
        <v>50</v>
      </c>
      <c r="R35" s="71" t="str">
        <f>VLOOKUP('[4]A RENSEIGNER'!$C$16&amp;P35,tabdistance,5,0)</f>
        <v>PC</v>
      </c>
      <c r="T35" s="147" t="s">
        <v>36</v>
      </c>
      <c r="U35" s="72">
        <f>VLOOKUP('[4]A RENSEIGNER'!$C$16&amp;T35,tablemoy,4,0)</f>
        <v>0</v>
      </c>
      <c r="V35" s="72">
        <f>VLOOKUP('[4]A RENSEIGNER'!$C$16&amp;T35,tablemoy,5,0)</f>
        <v>1.1999998999999999</v>
      </c>
      <c r="AA35" s="102"/>
      <c r="AB35" s="102"/>
    </row>
    <row r="36" spans="1:34" s="67" customFormat="1" ht="37.950000000000003" customHeight="1" x14ac:dyDescent="0.45">
      <c r="B36" s="45">
        <f>VLOOKUP(D36,CATE_COR,2,0)</f>
        <v>3</v>
      </c>
      <c r="C36" s="61" t="str">
        <f>IF(ISBLANK('[4]A RENSEIGNER'!B41),"",'[4]A RENSEIGNER'!B41)</f>
        <v>PIBOURDIN Eric</v>
      </c>
      <c r="D36" s="61" t="str">
        <f>IF(ISBLANK('[4]A RENSEIGNER'!C41),"",'[4]A RENSEIGNER'!C41)</f>
        <v>R2</v>
      </c>
      <c r="E36" s="135">
        <v>84</v>
      </c>
      <c r="F36" s="135">
        <v>30</v>
      </c>
      <c r="G36" s="135">
        <v>15</v>
      </c>
      <c r="H36" s="136">
        <f>IF(G36&lt;I36,1,0)</f>
        <v>0</v>
      </c>
      <c r="I36" s="137">
        <f>IF(ISBLANK(E36),"",E36/F36)</f>
        <v>2.8</v>
      </c>
      <c r="J36" s="61">
        <f>IF(E36="","",IF(E36&gt;E37,2,IF(E36=E37,1,IF(E36&lt;E37,0))))</f>
        <v>0</v>
      </c>
      <c r="K36" s="50">
        <f>IF(B36&lt;B37,1,0)</f>
        <v>0</v>
      </c>
      <c r="L36" s="51">
        <f>IF(K36=0,0,IF(J36=2,3,IF(J36=1,2,IF(J36=0,1))))</f>
        <v>0</v>
      </c>
      <c r="M36" s="52">
        <f>IF(J36=0,0,I36)</f>
        <v>0</v>
      </c>
      <c r="P36" s="147" t="s">
        <v>37</v>
      </c>
      <c r="Q36" s="71">
        <f>VLOOKUP('[4]A RENSEIGNER'!$C$16&amp;P36,tabdistance,4,0)</f>
        <v>70</v>
      </c>
      <c r="R36" s="71" t="str">
        <f>VLOOKUP('[4]A RENSEIGNER'!$C$16&amp;P36,tabdistance,5,0)</f>
        <v>PC</v>
      </c>
      <c r="T36" s="147" t="s">
        <v>37</v>
      </c>
      <c r="U36" s="72">
        <f>VLOOKUP('[4]A RENSEIGNER'!$C$16&amp;T36,tablemoy,4,0)</f>
        <v>1.2</v>
      </c>
      <c r="V36" s="72">
        <f>VLOOKUP('[4]A RENSEIGNER'!$C$16&amp;T36,tablemoy,5,0)</f>
        <v>2.2999990000000001</v>
      </c>
      <c r="AA36" s="102"/>
      <c r="AB36" s="102"/>
    </row>
    <row r="37" spans="1:34" s="67" customFormat="1" ht="36.75" customHeight="1" x14ac:dyDescent="0.45">
      <c r="B37" s="45">
        <f>VLOOKUP(D37,CATE_COR,2,0)</f>
        <v>3</v>
      </c>
      <c r="C37" s="61" t="str">
        <f>IF(ISBLANK('[4]A RENSEIGNER'!B42),"",'[4]A RENSEIGNER'!B42)</f>
        <v>KEREBEL Eric</v>
      </c>
      <c r="D37" s="61" t="str">
        <f>IF(ISBLANK('[4]A RENSEIGNER'!C42),"",'[4]A RENSEIGNER'!C42)</f>
        <v>R2</v>
      </c>
      <c r="E37" s="135">
        <v>90</v>
      </c>
      <c r="F37" s="61">
        <f>IF(ISBLANK(F36),"",F36)</f>
        <v>30</v>
      </c>
      <c r="G37" s="135">
        <v>13</v>
      </c>
      <c r="H37" s="136">
        <f>IF(G37&lt;I37,1,0)</f>
        <v>0</v>
      </c>
      <c r="I37" s="137">
        <f>IF(ISBLANK(E37),"",E37/F37)</f>
        <v>3</v>
      </c>
      <c r="J37" s="61">
        <f>IF(E37="","",IF(E37&gt;E36,2,IF(E37=E36,1,IF(E37&lt;E36+N29,0))))</f>
        <v>2</v>
      </c>
      <c r="K37" s="50">
        <f>IF(B37&lt;B36,1,0)</f>
        <v>0</v>
      </c>
      <c r="L37" s="51">
        <f>IF(K37=0,0,IF(J37=2,3,IF(J37=1,2,IF(J37=0,1))))</f>
        <v>0</v>
      </c>
      <c r="M37" s="52">
        <f>IF(J37=0,0,I37)</f>
        <v>3</v>
      </c>
      <c r="P37" s="147" t="s">
        <v>38</v>
      </c>
      <c r="Q37" s="71">
        <f>VLOOKUP('[4]A RENSEIGNER'!$C$16&amp;P37,tabdistance,4,0)</f>
        <v>100</v>
      </c>
      <c r="R37" s="71" t="str">
        <f>VLOOKUP('[4]A RENSEIGNER'!$C$16&amp;P37,tabdistance,5,0)</f>
        <v>PC</v>
      </c>
      <c r="T37" s="147" t="s">
        <v>38</v>
      </c>
      <c r="U37" s="72">
        <f>VLOOKUP('[4]A RENSEIGNER'!$C$16&amp;T37,tablemoy,4,0)</f>
        <v>2.2999999999999998</v>
      </c>
      <c r="V37" s="72">
        <f>VLOOKUP('[4]A RENSEIGNER'!$C$16&amp;T37,tablemoy,5,0)</f>
        <v>3.9999999000000002</v>
      </c>
      <c r="AA37" s="102"/>
      <c r="AB37" s="102"/>
    </row>
    <row r="38" spans="1:34" s="67" customFormat="1" ht="36.75" customHeight="1" x14ac:dyDescent="0.3">
      <c r="H38" s="74"/>
      <c r="K38" s="148"/>
      <c r="L38" s="148"/>
      <c r="P38" s="147" t="s">
        <v>39</v>
      </c>
      <c r="Q38" s="71">
        <f>VLOOKUP('[4]A RENSEIGNER'!$C$16&amp;P38,tabdistance,4,0)</f>
        <v>150</v>
      </c>
      <c r="R38" s="71" t="str">
        <f>VLOOKUP('[4]A RENSEIGNER'!$C$16&amp;P38,tabdistance,5,0)</f>
        <v>PC</v>
      </c>
      <c r="T38" s="147" t="s">
        <v>39</v>
      </c>
      <c r="U38" s="72">
        <f>VLOOKUP('[4]A RENSEIGNER'!$C$16&amp;T38,tablemoy,4,0)</f>
        <v>4</v>
      </c>
      <c r="V38" s="72">
        <f>VLOOKUP('[4]A RENSEIGNER'!$C$16&amp;T38,tablemoy,5,0)</f>
        <v>5.9999998999999997</v>
      </c>
      <c r="AA38" s="102"/>
      <c r="AB38" s="102"/>
    </row>
    <row r="39" spans="1:34" s="67" customFormat="1" ht="36.75" customHeight="1" x14ac:dyDescent="0.45">
      <c r="B39" s="132"/>
      <c r="H39" s="74"/>
      <c r="P39" s="147" t="s">
        <v>40</v>
      </c>
      <c r="Q39" s="71">
        <f>VLOOKUP('[4]A RENSEIGNER'!$C$16&amp;P39,tabdistance,4,0)</f>
        <v>200</v>
      </c>
      <c r="R39" s="71" t="str">
        <f>VLOOKUP('[4]A RENSEIGNER'!$C$16&amp;P39,tabdistance,5,0)</f>
        <v>GC</v>
      </c>
      <c r="T39" s="147" t="s">
        <v>40</v>
      </c>
      <c r="U39" s="72">
        <f>VLOOKUP('[4]A RENSEIGNER'!$C$16&amp;T39,tablemoy,4,0)</f>
        <v>6</v>
      </c>
      <c r="V39" s="72">
        <f>VLOOKUP('[4]A RENSEIGNER'!$C$16&amp;T39,tablemoy,5,0)</f>
        <v>12.499999900000001</v>
      </c>
      <c r="AA39" s="102"/>
      <c r="AB39" s="102"/>
    </row>
    <row r="40" spans="1:34" s="67" customFormat="1" ht="91.95" customHeight="1" x14ac:dyDescent="0.3">
      <c r="C40" s="75"/>
      <c r="D40" s="75"/>
      <c r="E40" s="75"/>
      <c r="F40" s="75"/>
      <c r="G40" s="75"/>
      <c r="H40" s="75"/>
      <c r="I40" s="75"/>
      <c r="J40" s="75"/>
      <c r="AA40" s="102"/>
      <c r="AB40" s="102"/>
    </row>
    <row r="41" spans="1:34" s="67" customFormat="1" ht="36.75" customHeight="1" x14ac:dyDescent="0.3">
      <c r="C41" s="149"/>
      <c r="D41" s="149"/>
      <c r="E41" s="149"/>
      <c r="F41" s="149"/>
      <c r="G41" s="149"/>
      <c r="H41" s="149"/>
      <c r="I41" s="149"/>
      <c r="J41" s="149"/>
      <c r="AA41" s="102"/>
      <c r="AB41" s="102"/>
    </row>
    <row r="42" spans="1:34" ht="36.75" customHeight="1" x14ac:dyDescent="0.3">
      <c r="AA42" s="102"/>
      <c r="AB42" s="102"/>
      <c r="AD42" s="150"/>
    </row>
    <row r="43" spans="1:34" ht="27" customHeight="1" x14ac:dyDescent="0.3">
      <c r="B43" s="10"/>
      <c r="C43" s="85"/>
      <c r="D43" s="85"/>
      <c r="E43" s="85"/>
      <c r="F43" s="85"/>
      <c r="G43" s="85"/>
      <c r="H43" s="151"/>
      <c r="I43" s="85"/>
      <c r="J43" s="85"/>
      <c r="K43" s="10"/>
      <c r="L43" s="10"/>
      <c r="P43" s="40"/>
      <c r="Q43" s="40"/>
      <c r="R43" s="40"/>
      <c r="S43" s="40"/>
      <c r="T43" s="40"/>
      <c r="U43" s="40"/>
      <c r="V43" s="40"/>
      <c r="W43" s="40"/>
      <c r="X43" s="40"/>
      <c r="Y43" s="40"/>
      <c r="Z43" s="40"/>
      <c r="AA43" s="102"/>
      <c r="AB43" s="102"/>
      <c r="AC43" s="40"/>
      <c r="AD43" s="40"/>
      <c r="AE43" s="40"/>
      <c r="AF43" s="40"/>
      <c r="AG43" s="40"/>
      <c r="AH43" s="40"/>
    </row>
    <row r="44" spans="1:34" ht="21.75" customHeight="1" x14ac:dyDescent="0.3">
      <c r="B44" s="2"/>
      <c r="C44" s="67"/>
      <c r="D44" s="67"/>
      <c r="E44" s="67"/>
      <c r="F44" s="67"/>
      <c r="G44" s="67"/>
      <c r="H44" s="74"/>
      <c r="I44" s="152"/>
      <c r="J44" s="67"/>
      <c r="K44" s="2"/>
      <c r="L44" s="2"/>
      <c r="P44" s="100"/>
      <c r="Q44" s="100"/>
      <c r="R44" s="100"/>
      <c r="S44" s="100"/>
      <c r="T44" s="100"/>
      <c r="U44" s="67"/>
      <c r="V44" s="67"/>
      <c r="W44" s="67"/>
      <c r="X44" s="67"/>
      <c r="Y44" s="67"/>
      <c r="Z44" s="67"/>
      <c r="AA44" s="102"/>
      <c r="AB44" s="102"/>
      <c r="AC44" s="67"/>
      <c r="AD44" s="67"/>
      <c r="AE44" s="67"/>
      <c r="AF44" s="67"/>
      <c r="AG44" s="67"/>
      <c r="AH44" s="67"/>
    </row>
    <row r="45" spans="1:34" ht="36.75" customHeight="1" x14ac:dyDescent="0.3">
      <c r="B45" s="40"/>
      <c r="C45" s="67"/>
      <c r="D45" s="67"/>
      <c r="E45" s="67"/>
      <c r="F45" s="67"/>
      <c r="G45" s="67"/>
      <c r="H45" s="74"/>
      <c r="I45" s="152"/>
      <c r="J45" s="67"/>
      <c r="K45" s="153"/>
      <c r="L45" s="153"/>
      <c r="P45" s="67"/>
      <c r="Q45" s="67"/>
      <c r="R45" s="67"/>
      <c r="S45" s="67"/>
      <c r="T45" s="67"/>
      <c r="U45" s="67"/>
      <c r="V45" s="67"/>
      <c r="W45" s="67"/>
      <c r="Z45" s="67"/>
      <c r="AC45" s="67"/>
      <c r="AD45" s="67"/>
      <c r="AE45" s="67"/>
      <c r="AF45" s="67"/>
      <c r="AG45" s="67"/>
      <c r="AH45" s="67"/>
    </row>
    <row r="46" spans="1:34" ht="36.75" customHeight="1" x14ac:dyDescent="0.45">
      <c r="B46" s="132"/>
      <c r="C46" s="67"/>
      <c r="D46" s="67"/>
      <c r="E46" s="67"/>
      <c r="F46" s="67"/>
      <c r="G46" s="67"/>
      <c r="H46" s="74"/>
      <c r="I46" s="152"/>
      <c r="J46" s="67"/>
      <c r="K46" s="154"/>
      <c r="L46" s="132"/>
      <c r="P46" s="100"/>
      <c r="Q46" s="100"/>
      <c r="R46" s="100"/>
      <c r="S46" s="100"/>
      <c r="T46" s="100"/>
      <c r="U46" s="100"/>
      <c r="V46" s="100"/>
      <c r="W46" s="100"/>
      <c r="X46" s="100"/>
      <c r="Z46" s="67"/>
      <c r="AC46" s="67"/>
      <c r="AD46" s="67"/>
      <c r="AE46" s="67"/>
      <c r="AF46" s="67"/>
      <c r="AG46" s="67"/>
      <c r="AH46" s="67"/>
    </row>
    <row r="47" spans="1:34" s="6" customFormat="1" ht="36.75" customHeight="1" x14ac:dyDescent="0.45">
      <c r="B47" s="132"/>
      <c r="C47" s="2"/>
      <c r="D47" s="2"/>
      <c r="E47" s="2"/>
      <c r="F47" s="2"/>
      <c r="G47" s="2"/>
      <c r="H47" s="3"/>
      <c r="I47" s="2"/>
      <c r="J47" s="2"/>
      <c r="K47" s="44"/>
      <c r="L47" s="44"/>
      <c r="Z47" s="67"/>
      <c r="AC47" s="67"/>
      <c r="AD47" s="67"/>
      <c r="AE47" s="67"/>
      <c r="AF47" s="67"/>
      <c r="AG47" s="67"/>
      <c r="AH47" s="67"/>
    </row>
    <row r="48" spans="1:34" s="6" customFormat="1" ht="42.75" customHeight="1" x14ac:dyDescent="0.45">
      <c r="B48" s="132"/>
      <c r="C48" s="2"/>
      <c r="D48" s="2"/>
      <c r="E48" s="2"/>
      <c r="F48" s="2"/>
      <c r="G48" s="2"/>
      <c r="H48" s="3"/>
      <c r="I48" s="2"/>
      <c r="J48" s="2"/>
      <c r="K48" s="154"/>
      <c r="L48" s="132"/>
      <c r="P48" s="100"/>
      <c r="Q48" s="100"/>
      <c r="R48" s="100"/>
      <c r="S48" s="100"/>
      <c r="T48" s="100"/>
      <c r="U48" s="100"/>
      <c r="V48" s="100"/>
      <c r="W48" s="100"/>
      <c r="X48" s="100"/>
      <c r="Y48" s="100"/>
      <c r="Z48" s="67"/>
      <c r="AC48" s="67"/>
      <c r="AD48" s="67"/>
      <c r="AE48" s="67"/>
      <c r="AF48" s="67"/>
      <c r="AG48" s="67"/>
      <c r="AH48" s="67"/>
    </row>
    <row r="49" spans="3:34" ht="23.4" x14ac:dyDescent="0.3">
      <c r="P49" s="67"/>
      <c r="Q49" s="67"/>
      <c r="R49" s="67"/>
      <c r="S49" s="67"/>
      <c r="T49" s="67"/>
      <c r="U49" s="67"/>
      <c r="V49" s="67"/>
      <c r="W49" s="67"/>
      <c r="Z49" s="67"/>
      <c r="AC49" s="67"/>
      <c r="AD49" s="67"/>
      <c r="AE49" s="67"/>
      <c r="AF49" s="67"/>
      <c r="AG49" s="67"/>
      <c r="AH49" s="67"/>
    </row>
    <row r="50" spans="3:34" ht="54" customHeight="1" x14ac:dyDescent="0.3">
      <c r="P50" s="100"/>
      <c r="Q50" s="100"/>
      <c r="R50" s="100"/>
      <c r="S50" s="100"/>
      <c r="T50" s="100"/>
      <c r="U50" s="100"/>
      <c r="V50" s="100"/>
      <c r="W50" s="100"/>
      <c r="X50" s="100"/>
      <c r="Y50" s="155"/>
      <c r="Z50" s="67"/>
      <c r="AC50" s="67"/>
      <c r="AD50" s="67"/>
      <c r="AE50" s="67"/>
      <c r="AF50" s="67"/>
      <c r="AG50" s="67"/>
      <c r="AH50" s="67"/>
    </row>
    <row r="51" spans="3:34" ht="25.95" customHeight="1" x14ac:dyDescent="0.3"/>
    <row r="52" spans="3:34" ht="69" customHeight="1" x14ac:dyDescent="0.3">
      <c r="C52" s="156"/>
      <c r="D52" s="156"/>
      <c r="E52" s="156"/>
      <c r="F52" s="156"/>
      <c r="G52" s="156"/>
      <c r="H52" s="157"/>
      <c r="I52" s="80"/>
      <c r="J52" s="80"/>
      <c r="K52" s="80"/>
      <c r="L52" s="80"/>
      <c r="M52" s="80"/>
      <c r="N52" s="80"/>
      <c r="O52" s="80"/>
      <c r="P52" s="80"/>
      <c r="Q52" s="80"/>
      <c r="R52" s="80"/>
      <c r="S52" s="80"/>
      <c r="U52" s="158"/>
      <c r="V52" s="158"/>
      <c r="W52" s="158"/>
      <c r="X52" s="158"/>
      <c r="Y52" s="158"/>
    </row>
    <row r="53" spans="3:34" ht="9.75" customHeight="1" x14ac:dyDescent="0.3">
      <c r="C53" s="159"/>
      <c r="D53" s="159"/>
      <c r="E53" s="159"/>
      <c r="F53" s="159"/>
      <c r="G53" s="159"/>
      <c r="H53" s="74"/>
      <c r="I53" s="67"/>
      <c r="J53" s="67"/>
      <c r="K53" s="80"/>
      <c r="L53" s="67"/>
      <c r="M53" s="67"/>
      <c r="N53" s="67"/>
      <c r="O53" s="67"/>
      <c r="P53" s="67"/>
      <c r="Q53" s="67"/>
      <c r="R53" s="67"/>
      <c r="S53" s="67"/>
      <c r="T53" s="158"/>
      <c r="U53" s="158"/>
      <c r="V53" s="158"/>
      <c r="W53" s="158"/>
      <c r="X53" s="158"/>
      <c r="Y53" s="158"/>
    </row>
    <row r="54" spans="3:34" ht="24" customHeight="1" x14ac:dyDescent="0.3">
      <c r="C54" s="160"/>
      <c r="D54" s="160"/>
      <c r="E54" s="159"/>
      <c r="F54" s="159"/>
      <c r="G54" s="159"/>
      <c r="H54" s="74"/>
      <c r="I54" s="67"/>
      <c r="J54" s="67"/>
      <c r="K54" s="80"/>
      <c r="L54" s="67"/>
      <c r="M54" s="67"/>
      <c r="N54" s="67"/>
      <c r="O54" s="67"/>
      <c r="P54" s="67"/>
      <c r="Q54" s="67"/>
      <c r="R54" s="67"/>
      <c r="S54" s="67"/>
      <c r="T54" s="158"/>
      <c r="U54" s="158"/>
      <c r="V54" s="158"/>
      <c r="W54" s="158"/>
      <c r="X54" s="158"/>
      <c r="Y54" s="158"/>
    </row>
    <row r="55" spans="3:34" ht="42.75" customHeight="1" x14ac:dyDescent="0.3">
      <c r="C55" s="160"/>
      <c r="D55" s="160"/>
      <c r="E55" s="159"/>
      <c r="F55" s="159"/>
      <c r="G55" s="159"/>
      <c r="H55" s="74"/>
      <c r="I55" s="67"/>
      <c r="J55" s="67"/>
      <c r="K55" s="80"/>
      <c r="L55" s="67"/>
      <c r="M55" s="67"/>
      <c r="N55" s="67"/>
      <c r="O55" s="67"/>
      <c r="P55" s="67"/>
      <c r="T55" s="158"/>
      <c r="U55" s="158"/>
      <c r="V55" s="158"/>
      <c r="W55" s="158"/>
      <c r="X55" s="158"/>
      <c r="Y55" s="158"/>
    </row>
    <row r="56" spans="3:34" ht="42.75" customHeight="1" x14ac:dyDescent="0.3">
      <c r="C56" s="160"/>
      <c r="D56" s="160"/>
      <c r="E56" s="159"/>
      <c r="F56" s="159"/>
      <c r="G56" s="159"/>
      <c r="H56" s="74"/>
      <c r="I56" s="67"/>
      <c r="J56" s="67"/>
      <c r="K56" s="80"/>
      <c r="L56" s="67"/>
      <c r="M56" s="67"/>
      <c r="N56" s="67"/>
      <c r="O56" s="67"/>
      <c r="P56" s="67"/>
      <c r="T56" s="158"/>
      <c r="U56" s="158"/>
      <c r="V56" s="158"/>
      <c r="W56" s="158"/>
      <c r="X56" s="158"/>
      <c r="Y56" s="158"/>
    </row>
    <row r="57" spans="3:34" ht="15" customHeight="1" x14ac:dyDescent="0.3">
      <c r="C57" s="160"/>
      <c r="D57" s="160"/>
      <c r="E57" s="159"/>
      <c r="F57" s="159"/>
      <c r="G57" s="159"/>
      <c r="H57" s="74"/>
      <c r="I57" s="67"/>
      <c r="J57" s="67"/>
      <c r="K57" s="80"/>
      <c r="L57" s="67"/>
      <c r="M57" s="67"/>
      <c r="N57" s="67"/>
      <c r="O57" s="67"/>
      <c r="P57" s="67"/>
      <c r="T57" s="158"/>
      <c r="U57" s="158"/>
      <c r="V57" s="158"/>
      <c r="W57" s="158"/>
      <c r="X57" s="158"/>
      <c r="Y57" s="158"/>
    </row>
    <row r="58" spans="3:34" ht="23.25" customHeight="1" x14ac:dyDescent="0.45">
      <c r="C58" s="161"/>
      <c r="D58" s="161"/>
      <c r="E58" s="161"/>
      <c r="H58" s="162"/>
      <c r="I58" s="40"/>
      <c r="J58" s="40"/>
      <c r="K58" s="83"/>
      <c r="L58" s="34"/>
      <c r="M58" s="34"/>
      <c r="N58" s="34"/>
      <c r="O58" s="85"/>
      <c r="P58" s="40"/>
      <c r="T58" s="158"/>
      <c r="U58" s="158"/>
      <c r="V58" s="158"/>
      <c r="W58" s="158"/>
      <c r="X58" s="158"/>
      <c r="Y58" s="158"/>
    </row>
    <row r="59" spans="3:34" ht="15" customHeight="1" x14ac:dyDescent="0.45">
      <c r="C59" s="161"/>
      <c r="D59" s="161"/>
      <c r="E59" s="161"/>
      <c r="H59" s="162"/>
      <c r="I59" s="40"/>
      <c r="J59" s="40"/>
      <c r="K59" s="83"/>
      <c r="L59" s="34"/>
      <c r="M59" s="34"/>
      <c r="N59" s="34"/>
      <c r="O59" s="85"/>
      <c r="P59" s="40"/>
      <c r="T59" s="158"/>
      <c r="U59" s="158"/>
      <c r="V59" s="158"/>
      <c r="W59" s="158"/>
      <c r="X59" s="158"/>
      <c r="Y59" s="158"/>
    </row>
    <row r="60" spans="3:34" s="89" customFormat="1" ht="23.25" customHeight="1" x14ac:dyDescent="0.3">
      <c r="C60" s="163"/>
      <c r="D60" s="163"/>
      <c r="E60" s="164"/>
      <c r="F60" s="164"/>
      <c r="G60" s="164"/>
      <c r="H60" s="165"/>
      <c r="I60" s="87"/>
      <c r="J60" s="87"/>
      <c r="K60" s="87"/>
      <c r="L60" s="87"/>
      <c r="M60" s="87"/>
      <c r="N60" s="87"/>
      <c r="O60" s="87"/>
      <c r="P60" s="87"/>
      <c r="T60" s="158"/>
      <c r="U60" s="158"/>
      <c r="V60" s="158"/>
      <c r="W60" s="158"/>
      <c r="X60" s="158"/>
      <c r="Y60" s="158"/>
    </row>
    <row r="61" spans="3:34" ht="27.75" customHeight="1" x14ac:dyDescent="0.45">
      <c r="C61" s="161"/>
      <c r="D61" s="161"/>
      <c r="E61" s="161"/>
      <c r="H61" s="162"/>
      <c r="I61" s="40"/>
      <c r="J61" s="40"/>
      <c r="K61" s="83"/>
      <c r="L61" s="34"/>
      <c r="M61" s="34"/>
      <c r="N61" s="34"/>
      <c r="O61" s="85"/>
      <c r="P61" s="40"/>
      <c r="T61" s="158"/>
      <c r="U61" s="158"/>
      <c r="V61" s="158"/>
      <c r="W61" s="158"/>
      <c r="X61" s="158"/>
      <c r="Y61" s="158"/>
    </row>
    <row r="62" spans="3:34" ht="27.75" customHeight="1" x14ac:dyDescent="0.45">
      <c r="C62" s="161"/>
      <c r="D62" s="161"/>
      <c r="E62" s="161"/>
      <c r="H62" s="162"/>
      <c r="I62" s="40"/>
      <c r="J62" s="40"/>
      <c r="K62" s="83"/>
      <c r="L62" s="34"/>
      <c r="M62" s="34"/>
      <c r="N62" s="34"/>
      <c r="O62" s="85"/>
      <c r="P62" s="40"/>
      <c r="T62" s="158"/>
      <c r="U62" s="158"/>
      <c r="V62" s="158"/>
      <c r="W62" s="158"/>
      <c r="X62" s="158"/>
      <c r="Y62" s="158"/>
    </row>
    <row r="63" spans="3:34" ht="27.75" customHeight="1" x14ac:dyDescent="0.45">
      <c r="C63" s="161"/>
      <c r="D63" s="161"/>
      <c r="E63" s="161"/>
      <c r="H63" s="162"/>
      <c r="I63" s="40"/>
      <c r="J63" s="40"/>
      <c r="K63" s="83"/>
      <c r="L63" s="34"/>
      <c r="M63" s="34"/>
      <c r="N63" s="34"/>
      <c r="O63" s="85"/>
      <c r="P63" s="40"/>
      <c r="T63" s="158"/>
      <c r="U63" s="158"/>
      <c r="V63" s="158"/>
      <c r="W63" s="158"/>
      <c r="X63" s="158"/>
      <c r="Y63" s="158"/>
    </row>
    <row r="64" spans="3:34" ht="15.75" customHeight="1" x14ac:dyDescent="0.3">
      <c r="T64" s="158"/>
      <c r="U64" s="158"/>
      <c r="V64" s="158"/>
      <c r="W64" s="158"/>
      <c r="X64" s="158"/>
      <c r="Y64" s="158"/>
    </row>
    <row r="65" spans="20:25" ht="15.75" customHeight="1" x14ac:dyDescent="0.3">
      <c r="T65" s="158"/>
      <c r="U65" s="158"/>
      <c r="V65" s="158"/>
      <c r="W65" s="158"/>
      <c r="X65" s="158"/>
      <c r="Y65" s="158"/>
    </row>
    <row r="66" spans="20:25" ht="15.75" customHeight="1" x14ac:dyDescent="0.3">
      <c r="T66" s="158"/>
      <c r="U66" s="158"/>
      <c r="V66" s="158"/>
      <c r="W66" s="158"/>
      <c r="X66" s="158"/>
      <c r="Y66" s="158"/>
    </row>
    <row r="67" spans="20:25" ht="15.75" customHeight="1" x14ac:dyDescent="0.3">
      <c r="T67" s="158"/>
      <c r="U67" s="158"/>
      <c r="V67" s="158"/>
      <c r="W67" s="158"/>
      <c r="X67" s="158"/>
      <c r="Y67" s="158"/>
    </row>
    <row r="68" spans="20:25" ht="15.75" customHeight="1" x14ac:dyDescent="0.3">
      <c r="T68" s="158"/>
      <c r="U68" s="158"/>
      <c r="V68" s="158"/>
      <c r="W68" s="158"/>
      <c r="X68" s="158"/>
      <c r="Y68" s="158"/>
    </row>
    <row r="69" spans="20:25" ht="15.75" customHeight="1" x14ac:dyDescent="0.3">
      <c r="T69" s="158"/>
      <c r="U69" s="158"/>
      <c r="V69" s="158"/>
      <c r="W69" s="158"/>
      <c r="X69" s="158"/>
      <c r="Y69" s="158"/>
    </row>
    <row r="70" spans="20:25" ht="15.75" customHeight="1" x14ac:dyDescent="0.3">
      <c r="T70" s="158"/>
      <c r="U70" s="158"/>
      <c r="V70" s="158"/>
      <c r="W70" s="158"/>
      <c r="X70" s="158"/>
      <c r="Y70" s="158"/>
    </row>
    <row r="71" spans="20:25" ht="15.75" customHeight="1" x14ac:dyDescent="0.3">
      <c r="T71" s="158"/>
      <c r="U71" s="158"/>
      <c r="V71" s="158"/>
      <c r="W71" s="158"/>
      <c r="X71" s="158"/>
      <c r="Y71" s="158"/>
    </row>
    <row r="72" spans="20:25" ht="15.75" customHeight="1" x14ac:dyDescent="0.3">
      <c r="T72" s="158"/>
      <c r="U72" s="158"/>
      <c r="V72" s="158"/>
      <c r="W72" s="158"/>
      <c r="X72" s="158"/>
      <c r="Y72" s="158"/>
    </row>
    <row r="73" spans="20:25" ht="15.75" customHeight="1" x14ac:dyDescent="0.3">
      <c r="T73" s="158"/>
      <c r="U73" s="158"/>
      <c r="V73" s="158"/>
      <c r="W73" s="158"/>
      <c r="X73" s="158"/>
      <c r="Y73" s="158"/>
    </row>
    <row r="124" ht="102" customHeight="1" x14ac:dyDescent="0.3"/>
    <row r="125" ht="48.75" customHeight="1" x14ac:dyDescent="0.3"/>
    <row r="126" ht="48.75" customHeight="1" x14ac:dyDescent="0.3"/>
    <row r="127" ht="48.75" customHeight="1" x14ac:dyDescent="0.3"/>
    <row r="128" ht="90.75" customHeight="1" x14ac:dyDescent="0.3"/>
    <row r="129" ht="48.75" customHeight="1" x14ac:dyDescent="0.3"/>
    <row r="130" ht="48.75" customHeight="1" x14ac:dyDescent="0.3"/>
    <row r="131" ht="48.75" customHeight="1" x14ac:dyDescent="0.3"/>
    <row r="226" spans="29:30" ht="21" x14ac:dyDescent="0.3">
      <c r="AC226" s="98" t="s">
        <v>40</v>
      </c>
      <c r="AD226" s="98">
        <v>5</v>
      </c>
    </row>
    <row r="227" spans="29:30" ht="21" x14ac:dyDescent="0.3">
      <c r="AC227" s="98" t="s">
        <v>39</v>
      </c>
      <c r="AD227" s="98">
        <v>4</v>
      </c>
    </row>
    <row r="228" spans="29:30" ht="21" x14ac:dyDescent="0.3">
      <c r="AC228" s="98" t="s">
        <v>38</v>
      </c>
      <c r="AD228" s="98">
        <v>3</v>
      </c>
    </row>
    <row r="229" spans="29:30" ht="21" x14ac:dyDescent="0.3">
      <c r="AC229" s="98" t="s">
        <v>37</v>
      </c>
      <c r="AD229" s="98">
        <v>2</v>
      </c>
    </row>
    <row r="230" spans="29:30" ht="21" x14ac:dyDescent="0.3">
      <c r="AC230" s="98" t="s">
        <v>36</v>
      </c>
      <c r="AD230" s="98">
        <v>1</v>
      </c>
    </row>
  </sheetData>
  <sheetProtection algorithmName="SHA-512" hashValue="opyOYoiVexrq/MkeRHAsP8fYxtVWj6/a0v85fD6dk5Z47+tX/2cqqhjIkSJyQ/ZnzyeKJIqYrqfB6/+9fYJzWg==" saltValue="pPWLaROf+SEQs412IFdnZQ==" spinCount="100000" sheet="1" objects="1" scenarios="1"/>
  <mergeCells count="20">
    <mergeCell ref="P44:T44"/>
    <mergeCell ref="P46:X46"/>
    <mergeCell ref="P48:Y48"/>
    <mergeCell ref="P50:X50"/>
    <mergeCell ref="C20:J20"/>
    <mergeCell ref="C22:J22"/>
    <mergeCell ref="C25:J25"/>
    <mergeCell ref="P25:AH25"/>
    <mergeCell ref="C33:J33"/>
    <mergeCell ref="AA33:AA44"/>
    <mergeCell ref="AB33:AB44"/>
    <mergeCell ref="P34:R34"/>
    <mergeCell ref="T34:V34"/>
    <mergeCell ref="C41:J41"/>
    <mergeCell ref="C2:J2"/>
    <mergeCell ref="K2:R2"/>
    <mergeCell ref="S2:Z2"/>
    <mergeCell ref="AA2:AH2"/>
    <mergeCell ref="C3:J3"/>
    <mergeCell ref="F7:J8"/>
  </mergeCells>
  <conditionalFormatting sqref="J44 J46">
    <cfRule type="containsText" dxfId="28" priority="29" operator="containsText" text="0">
      <formula>NOT(ISERROR(SEARCH("0",J44)))</formula>
    </cfRule>
  </conditionalFormatting>
  <conditionalFormatting sqref="J44 J46">
    <cfRule type="containsText" dxfId="27" priority="28" operator="containsText" text="1">
      <formula>NOT(ISERROR(SEARCH("1",J44)))</formula>
    </cfRule>
  </conditionalFormatting>
  <conditionalFormatting sqref="J44 J46">
    <cfRule type="containsText" dxfId="26" priority="27" operator="containsText" text="2">
      <formula>NOT(ISERROR(SEARCH("2",J44)))</formula>
    </cfRule>
  </conditionalFormatting>
  <conditionalFormatting sqref="Y28:Y30">
    <cfRule type="containsText" dxfId="25" priority="26" operator="containsText" text="1">
      <formula>NOT(ISERROR(SEARCH("1",Y28)))</formula>
    </cfRule>
  </conditionalFormatting>
  <conditionalFormatting sqref="P28:P29">
    <cfRule type="expression" dxfId="24" priority="25">
      <formula>$Y$28=1</formula>
    </cfRule>
  </conditionalFormatting>
  <conditionalFormatting sqref="F31">
    <cfRule type="expression" dxfId="23" priority="24">
      <formula>ESVIDE($E$28,$F$28,$G$28,$G$29,$F$29,$E$29,$E$36,$F$36,$G$36,$G$37,$F$37,$E$37)</formula>
    </cfRule>
  </conditionalFormatting>
  <conditionalFormatting sqref="E28">
    <cfRule type="containsBlanks" dxfId="22" priority="23">
      <formula>LEN(TRIM(E28))=0</formula>
    </cfRule>
  </conditionalFormatting>
  <conditionalFormatting sqref="F28">
    <cfRule type="containsBlanks" dxfId="21" priority="22">
      <formula>LEN(TRIM(F28))=0</formula>
    </cfRule>
  </conditionalFormatting>
  <conditionalFormatting sqref="E29">
    <cfRule type="containsBlanks" dxfId="20" priority="21">
      <formula>LEN(TRIM(E29))=0</formula>
    </cfRule>
  </conditionalFormatting>
  <conditionalFormatting sqref="E36">
    <cfRule type="containsBlanks" dxfId="19" priority="20">
      <formula>LEN(TRIM(E36))=0</formula>
    </cfRule>
  </conditionalFormatting>
  <conditionalFormatting sqref="F36">
    <cfRule type="containsBlanks" dxfId="18" priority="19">
      <formula>LEN(TRIM(F36))=0</formula>
    </cfRule>
  </conditionalFormatting>
  <conditionalFormatting sqref="E37">
    <cfRule type="containsBlanks" dxfId="17" priority="18">
      <formula>LEN(TRIM(E37))=0</formula>
    </cfRule>
  </conditionalFormatting>
  <conditionalFormatting sqref="G28">
    <cfRule type="expression" dxfId="16" priority="16">
      <formula>($H$28)=1</formula>
    </cfRule>
    <cfRule type="containsBlanks" dxfId="15" priority="17">
      <formula>LEN(TRIM(G28))=0</formula>
    </cfRule>
  </conditionalFormatting>
  <conditionalFormatting sqref="G29">
    <cfRule type="expression" dxfId="14" priority="14">
      <formula>($H$29)=1</formula>
    </cfRule>
    <cfRule type="containsBlanks" dxfId="13" priority="15">
      <formula>LEN(TRIM(G29))=0</formula>
    </cfRule>
  </conditionalFormatting>
  <conditionalFormatting sqref="G36">
    <cfRule type="expression" dxfId="12" priority="12">
      <formula>($H$36)=1</formula>
    </cfRule>
    <cfRule type="containsBlanks" dxfId="11" priority="13">
      <formula>LEN(TRIM(G36))=0</formula>
    </cfRule>
  </conditionalFormatting>
  <conditionalFormatting sqref="G37">
    <cfRule type="expression" dxfId="10" priority="10">
      <formula>($H$37)=1</formula>
    </cfRule>
    <cfRule type="containsBlanks" dxfId="9" priority="11">
      <formula>LEN(TRIM(G37))=0</formula>
    </cfRule>
  </conditionalFormatting>
  <conditionalFormatting sqref="J28:J29">
    <cfRule type="containsText" dxfId="8" priority="9" operator="containsText" text="0">
      <formula>NOT(ISERROR(SEARCH("0",J28)))</formula>
    </cfRule>
  </conditionalFormatting>
  <conditionalFormatting sqref="J28:J29">
    <cfRule type="containsText" dxfId="7" priority="8" operator="containsText" text="1">
      <formula>NOT(ISERROR(SEARCH("1",J28)))</formula>
    </cfRule>
  </conditionalFormatting>
  <conditionalFormatting sqref="J28:J29">
    <cfRule type="containsText" dxfId="6" priority="7" operator="containsText" text="2">
      <formula>NOT(ISERROR(SEARCH("2",J28)))</formula>
    </cfRule>
  </conditionalFormatting>
  <conditionalFormatting sqref="J36">
    <cfRule type="containsText" dxfId="5" priority="6" operator="containsText" text="0">
      <formula>NOT(ISERROR(SEARCH("0",J36)))</formula>
    </cfRule>
  </conditionalFormatting>
  <conditionalFormatting sqref="J36">
    <cfRule type="containsText" dxfId="4" priority="5" operator="containsText" text="1">
      <formula>NOT(ISERROR(SEARCH("1",J36)))</formula>
    </cfRule>
  </conditionalFormatting>
  <conditionalFormatting sqref="J36">
    <cfRule type="containsText" dxfId="3" priority="4" operator="containsText" text="2">
      <formula>NOT(ISERROR(SEARCH("2",J36)))</formula>
    </cfRule>
  </conditionalFormatting>
  <conditionalFormatting sqref="J37">
    <cfRule type="containsText" dxfId="2" priority="3" operator="containsText" text="0">
      <formula>NOT(ISERROR(SEARCH("0",J37)))</formula>
    </cfRule>
  </conditionalFormatting>
  <conditionalFormatting sqref="J37">
    <cfRule type="containsText" dxfId="1" priority="2" operator="containsText" text="1">
      <formula>NOT(ISERROR(SEARCH("1",J37)))</formula>
    </cfRule>
  </conditionalFormatting>
  <conditionalFormatting sqref="J37">
    <cfRule type="containsText" dxfId="0" priority="1" operator="containsText" text="2">
      <formula>NOT(ISERROR(SEARCH("2",J37)))</formula>
    </cfRule>
  </conditionalFormatting>
  <printOptions horizontalCentered="1" verticalCentered="1"/>
  <pageMargins left="0" right="0" top="0" bottom="0" header="0" footer="0"/>
  <pageSetup paperSize="9" scale="30" orientation="portrait" horizontalDpi="1200" verticalDpi="12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A530-95A7-460F-9002-A4F39A4E24DC}">
  <sheetPr>
    <tabColor theme="3" tint="0.39997558519241921"/>
    <pageSetUpPr fitToPage="1"/>
  </sheetPr>
  <dimension ref="A1:HP240"/>
  <sheetViews>
    <sheetView showGridLines="0" topLeftCell="A25" zoomScale="59" zoomScaleNormal="59" zoomScaleSheetLayoutView="10" workbookViewId="0">
      <selection activeCell="G30" sqref="G30"/>
    </sheetView>
  </sheetViews>
  <sheetFormatPr baseColWidth="10" defaultColWidth="11.88671875" defaultRowHeight="15.6" outlineLevelCol="1" x14ac:dyDescent="0.3"/>
  <cols>
    <col min="1" max="1" width="9.109375" style="1" customWidth="1"/>
    <col min="2" max="2" width="7.21875" style="1" hidden="1" customWidth="1" outlineLevel="1"/>
    <col min="3" max="3" width="74.6640625" style="2" bestFit="1" customWidth="1" collapsed="1"/>
    <col min="4" max="4" width="39.109375" style="2" customWidth="1"/>
    <col min="5" max="5" width="16.33203125" style="2" customWidth="1"/>
    <col min="6" max="6" width="14.44140625" style="2" bestFit="1" customWidth="1"/>
    <col min="7" max="7" width="14.44140625" style="2" customWidth="1"/>
    <col min="8" max="8" width="14.44140625" style="3" hidden="1" customWidth="1" outlineLevel="1"/>
    <col min="9" max="9" width="22.44140625" style="2" bestFit="1" customWidth="1" collapsed="1"/>
    <col min="10" max="10" width="22.44140625" style="2" customWidth="1"/>
    <col min="11" max="11" width="10.77734375" style="4" hidden="1" customWidth="1" outlineLevel="1"/>
    <col min="12" max="12" width="18" style="1" hidden="1" customWidth="1" outlineLevel="1"/>
    <col min="13" max="13" width="17.88671875" style="5" hidden="1" customWidth="1" outlineLevel="1"/>
    <col min="14" max="14" width="10.77734375" style="1" customWidth="1" collapsed="1"/>
    <col min="15" max="15" width="15.77734375" style="6" bestFit="1" customWidth="1"/>
    <col min="16" max="16" width="25.77734375" style="2" hidden="1" customWidth="1" outlineLevel="1"/>
    <col min="17" max="17" width="24.6640625" style="2" hidden="1" customWidth="1" outlineLevel="1"/>
    <col min="18" max="18" width="30.5546875" style="2" hidden="1" customWidth="1" outlineLevel="1"/>
    <col min="19" max="19" width="34.6640625" style="2" hidden="1" customWidth="1" outlineLevel="1"/>
    <col min="20" max="20" width="44.44140625" style="2" hidden="1" customWidth="1" outlineLevel="1"/>
    <col min="21" max="21" width="51.88671875" style="2" hidden="1" customWidth="1" outlineLevel="1"/>
    <col min="22" max="22" width="37.21875" style="2" hidden="1" customWidth="1" outlineLevel="1"/>
    <col min="23" max="23" width="40.5546875" style="2" hidden="1" customWidth="1" outlineLevel="1"/>
    <col min="24" max="24" width="33.44140625" style="2" hidden="1" customWidth="1" outlineLevel="1"/>
    <col min="25" max="25" width="21.88671875" style="2" hidden="1" customWidth="1" outlineLevel="1"/>
    <col min="26" max="26" width="43" style="2" hidden="1" customWidth="1" outlineLevel="1"/>
    <col min="27" max="28" width="45.21875" style="2" hidden="1" customWidth="1" outlineLevel="1"/>
    <col min="29" max="30" width="42.44140625" style="2" hidden="1" customWidth="1" outlineLevel="1"/>
    <col min="31" max="32" width="35.21875" style="2" hidden="1" customWidth="1" outlineLevel="1"/>
    <col min="33" max="33" width="45.21875" style="2" hidden="1" customWidth="1" outlineLevel="1"/>
    <col min="34" max="34" width="35.21875" style="2" hidden="1" customWidth="1" outlineLevel="1"/>
    <col min="35" max="35" width="18" style="2" bestFit="1" customWidth="1" collapsed="1"/>
    <col min="36" max="36" width="15.77734375" style="2" bestFit="1" customWidth="1"/>
    <col min="37" max="37" width="11.88671875" style="2" bestFit="1" customWidth="1"/>
    <col min="38" max="38" width="8.33203125" style="2" bestFit="1" customWidth="1"/>
    <col min="39" max="39" width="10" style="2" bestFit="1" customWidth="1"/>
    <col min="40" max="40" width="11.109375" style="2" bestFit="1" customWidth="1"/>
    <col min="41" max="41" width="14.6640625" style="2" customWidth="1"/>
    <col min="42" max="42" width="11.109375" style="2" bestFit="1" customWidth="1"/>
    <col min="43" max="43" width="18" style="2" customWidth="1"/>
    <col min="44" max="44" width="16.33203125" style="2" bestFit="1" customWidth="1"/>
    <col min="45" max="16384" width="11.88671875" style="2"/>
  </cols>
  <sheetData>
    <row r="1" spans="1:44" ht="33" customHeight="1" x14ac:dyDescent="0.3"/>
    <row r="2" spans="1:44" s="10" customFormat="1" ht="139.94999999999999" customHeight="1" x14ac:dyDescent="0.3">
      <c r="A2" s="6"/>
      <c r="B2" s="6"/>
      <c r="C2" s="111" t="s">
        <v>0</v>
      </c>
      <c r="D2" s="111"/>
      <c r="E2" s="111"/>
      <c r="F2" s="111"/>
      <c r="G2" s="111"/>
      <c r="H2" s="111"/>
      <c r="I2" s="111"/>
      <c r="J2" s="111"/>
      <c r="K2" s="7"/>
      <c r="L2" s="7"/>
      <c r="M2" s="8"/>
      <c r="N2" s="7"/>
      <c r="O2" s="7"/>
      <c r="P2" s="7"/>
      <c r="Q2" s="7"/>
      <c r="R2" s="7"/>
      <c r="S2" s="7"/>
      <c r="T2" s="7"/>
      <c r="U2" s="7"/>
      <c r="V2" s="7"/>
      <c r="W2" s="7"/>
      <c r="X2" s="7"/>
      <c r="Y2" s="7"/>
      <c r="Z2" s="7"/>
      <c r="AA2" s="7"/>
      <c r="AB2" s="7"/>
      <c r="AC2" s="7"/>
      <c r="AD2" s="7"/>
      <c r="AE2" s="7"/>
      <c r="AF2" s="7"/>
      <c r="AG2" s="7"/>
      <c r="AH2" s="7"/>
      <c r="AI2" s="9"/>
      <c r="AJ2" s="9"/>
      <c r="AK2" s="9"/>
      <c r="AL2" s="9"/>
      <c r="AM2" s="9"/>
      <c r="AN2" s="9"/>
      <c r="AO2" s="9"/>
      <c r="AP2" s="9"/>
      <c r="AQ2" s="9"/>
      <c r="AR2" s="9"/>
    </row>
    <row r="3" spans="1:44" ht="16.2" thickBot="1" x14ac:dyDescent="0.35"/>
    <row r="4" spans="1:44" ht="32.25" customHeight="1" x14ac:dyDescent="0.3">
      <c r="C4" s="11" t="str">
        <f>'[3]A RENSEIGNER'!B11</f>
        <v xml:space="preserve">DATE DE LA COMPETITION   </v>
      </c>
      <c r="D4" s="12">
        <f>IF(ISBLANK('[3]A RENSEIGNER'!C11),"",'[3]A RENSEIGNER'!C11)</f>
        <v>44948</v>
      </c>
    </row>
    <row r="5" spans="1:44" ht="32.25" customHeight="1" x14ac:dyDescent="0.3">
      <c r="C5" s="13" t="str">
        <f>'[3]A RENSEIGNER'!B12</f>
        <v xml:space="preserve">LIEU   </v>
      </c>
      <c r="D5" s="14" t="str">
        <f>IF(ISBLANK('[3]A RENSEIGNER'!C12),"",'[3]A RENSEIGNER'!C12)</f>
        <v>ABASM</v>
      </c>
      <c r="F5" s="112" t="s">
        <v>1</v>
      </c>
      <c r="G5" s="112"/>
      <c r="H5" s="112"/>
      <c r="I5" s="112"/>
      <c r="J5" s="112"/>
    </row>
    <row r="6" spans="1:44" ht="32.25" customHeight="1" x14ac:dyDescent="0.3">
      <c r="C6" s="13" t="str">
        <f>'[3]A RENSEIGNER'!B13</f>
        <v xml:space="preserve">DIRECTEUR DE JEU   </v>
      </c>
      <c r="D6" s="14" t="str">
        <f>IF(ISBLANK('[3]A RENSEIGNER'!C13),"",'[3]A RENSEIGNER'!C13)</f>
        <v/>
      </c>
      <c r="F6" s="112"/>
      <c r="G6" s="112"/>
      <c r="H6" s="112"/>
      <c r="I6" s="112"/>
      <c r="J6" s="112"/>
    </row>
    <row r="7" spans="1:44" ht="32.25" customHeight="1" x14ac:dyDescent="0.3">
      <c r="C7" s="13" t="str">
        <f>'[3]A RENSEIGNER'!B14</f>
        <v xml:space="preserve">TOURNOI N°   </v>
      </c>
      <c r="D7" s="15">
        <f>IF(ISBLANK('[3]A RENSEIGNER'!C14),"",'[3]A RENSEIGNER'!C14)</f>
        <v>2</v>
      </c>
    </row>
    <row r="8" spans="1:44" ht="32.25" customHeight="1" x14ac:dyDescent="0.3">
      <c r="C8" s="13" t="str">
        <f>'[3]A RENSEIGNER'!B15</f>
        <v xml:space="preserve">POULE N°   </v>
      </c>
      <c r="D8" s="15">
        <f>IF(ISBLANK('[3]A RENSEIGNER'!C15),"",'[3]A RENSEIGNER'!C15)</f>
        <v>3</v>
      </c>
    </row>
    <row r="9" spans="1:44" ht="32.25" customHeight="1" thickBot="1" x14ac:dyDescent="0.35">
      <c r="C9" s="16" t="str">
        <f>'[3]A RENSEIGNER'!B16</f>
        <v xml:space="preserve">MODE DE JEU    </v>
      </c>
      <c r="D9" s="17" t="str">
        <f>IF(ISBLANK('[3]A RENSEIGNER'!C16),"",'[3]A RENSEIGNER'!C16)</f>
        <v>LIBRE</v>
      </c>
    </row>
    <row r="10" spans="1:44" ht="31.2" x14ac:dyDescent="0.6">
      <c r="C10" s="18"/>
      <c r="D10" s="19"/>
    </row>
    <row r="12" spans="1:44" ht="31.2" x14ac:dyDescent="0.6">
      <c r="C12" s="20" t="s">
        <v>2</v>
      </c>
      <c r="D12" s="21" t="s">
        <v>3</v>
      </c>
    </row>
    <row r="14" spans="1:44" ht="31.2" x14ac:dyDescent="0.6">
      <c r="C14" s="22" t="str">
        <f>IF(ISBLANK('[3]A RENSEIGNER'!B28),"",'[3]A RENSEIGNER'!B28)</f>
        <v>WEILL Denis</v>
      </c>
      <c r="D14" s="22" t="str">
        <f>'[3]A RENSEIGNER'!C28</f>
        <v>R2</v>
      </c>
      <c r="E14" s="23">
        <f>VLOOKUP(D14,$P$34:$Q$38,2,0)</f>
        <v>100</v>
      </c>
      <c r="F14" s="24"/>
      <c r="G14" s="24"/>
      <c r="H14" s="24"/>
      <c r="I14" s="24"/>
      <c r="J14" s="24"/>
      <c r="K14" s="24"/>
      <c r="L14" s="24"/>
      <c r="M14" s="25"/>
      <c r="N14" s="24"/>
      <c r="O14" s="24"/>
      <c r="P14" s="24"/>
      <c r="Q14" s="24"/>
      <c r="R14" s="24"/>
      <c r="S14" s="24"/>
      <c r="T14" s="24"/>
      <c r="U14" s="24"/>
      <c r="V14" s="24"/>
      <c r="W14" s="24"/>
      <c r="X14" s="24"/>
      <c r="Y14" s="24"/>
      <c r="Z14" s="24"/>
      <c r="AA14" s="24"/>
      <c r="AB14" s="24"/>
      <c r="AC14" s="24"/>
      <c r="AD14" s="24"/>
      <c r="AE14" s="24"/>
      <c r="AF14" s="24"/>
      <c r="AG14" s="24"/>
      <c r="AH14" s="24"/>
    </row>
    <row r="15" spans="1:44" ht="31.2" x14ac:dyDescent="0.6">
      <c r="C15" s="22" t="str">
        <f>IF(ISBLANK('[3]A RENSEIGNER'!B29),"",'[3]A RENSEIGNER'!B29)</f>
        <v>PONCE Frédéric</v>
      </c>
      <c r="D15" s="22" t="str">
        <f>'[3]A RENSEIGNER'!C29</f>
        <v>R2</v>
      </c>
      <c r="E15" s="26">
        <f>VLOOKUP(D15,$P$34:$Q$38,2,0)</f>
        <v>100</v>
      </c>
    </row>
    <row r="16" spans="1:44" ht="31.2" x14ac:dyDescent="0.6">
      <c r="C16" s="22" t="str">
        <f>IF(ISBLANK('[3]A RENSEIGNER'!B30),"",'[3]A RENSEIGNER'!B30)</f>
        <v>BEAUCHER Alain</v>
      </c>
      <c r="D16" s="22" t="str">
        <f>'[3]A RENSEIGNER'!C30</f>
        <v>R2</v>
      </c>
      <c r="E16" s="27">
        <f>VLOOKUP(D16,$P$34:$Q$38,2,0)</f>
        <v>100</v>
      </c>
    </row>
    <row r="17" spans="1:44" ht="34.5" customHeight="1" x14ac:dyDescent="0.6">
      <c r="C17" s="28"/>
      <c r="D17" s="28"/>
      <c r="E17" s="27"/>
      <c r="H17" s="2"/>
    </row>
    <row r="18" spans="1:44" ht="31.8" thickBot="1" x14ac:dyDescent="0.65">
      <c r="C18" s="28"/>
      <c r="D18" s="28"/>
      <c r="E18" s="27"/>
      <c r="H18" s="2"/>
    </row>
    <row r="19" spans="1:44" ht="46.8" thickBot="1" x14ac:dyDescent="0.65">
      <c r="C19" s="113" t="str">
        <f>IF(ISBLANK('[3]A RENSEIGNER'!C16),"",IF('[3]A RENSEIGNER'!C16="3 BANDES","LA DISTANCE DE LA POULE EST DE"&amp;" "&amp;IF(AND(D14=D15=D16),VLOOKUP(D14,P34:Q38,2,0),MAX(E14:E16))&amp;"  "&amp;"POINTS EN 50 REPRISES","LA DISTANCE DE LA POULE EST DE"&amp;" "&amp;IF(AND(D14=D15=D16),VLOOKUP(D14,P34:Q38,2,0),MAX(E14:E16))&amp;"  "&amp;"POINTS EN 30 REPRISES"))</f>
        <v>LA DISTANCE DE LA POULE EST DE 100  POINTS EN 30 REPRISES</v>
      </c>
      <c r="D19" s="114"/>
      <c r="E19" s="114"/>
      <c r="F19" s="114"/>
      <c r="G19" s="114"/>
      <c r="H19" s="114"/>
      <c r="I19" s="114"/>
      <c r="J19" s="115"/>
      <c r="K19" s="29"/>
      <c r="L19" s="29"/>
      <c r="M19" s="30"/>
      <c r="N19" s="31"/>
      <c r="O19" s="31"/>
      <c r="P19" s="31"/>
      <c r="Q19" s="31"/>
      <c r="R19" s="31"/>
      <c r="S19" s="31"/>
      <c r="T19" s="31"/>
      <c r="U19" s="31"/>
      <c r="AI19" s="24"/>
      <c r="AJ19" s="24"/>
      <c r="AK19" s="24"/>
      <c r="AL19" s="24"/>
      <c r="AM19" s="24"/>
      <c r="AN19" s="24"/>
      <c r="AO19" s="24"/>
      <c r="AP19" s="24"/>
      <c r="AQ19" s="24"/>
      <c r="AR19" s="24"/>
    </row>
    <row r="20" spans="1:44" ht="46.2" x14ac:dyDescent="0.6">
      <c r="C20" s="31"/>
      <c r="D20" s="31"/>
      <c r="E20" s="31"/>
      <c r="F20" s="31"/>
      <c r="G20" s="31"/>
      <c r="H20" s="31"/>
      <c r="I20" s="31"/>
      <c r="J20" s="31"/>
      <c r="K20" s="31"/>
      <c r="L20" s="31"/>
      <c r="M20" s="30"/>
      <c r="N20" s="31"/>
      <c r="O20" s="31"/>
      <c r="P20" s="31"/>
      <c r="Q20" s="31"/>
      <c r="R20" s="31"/>
      <c r="S20" s="31"/>
      <c r="T20" s="31"/>
      <c r="U20" s="31"/>
      <c r="AI20" s="24"/>
      <c r="AJ20" s="24"/>
      <c r="AK20" s="24"/>
      <c r="AL20" s="24"/>
      <c r="AM20" s="24"/>
      <c r="AN20" s="24"/>
      <c r="AO20" s="24"/>
      <c r="AP20" s="24"/>
      <c r="AQ20" s="24"/>
      <c r="AR20" s="24"/>
    </row>
    <row r="21" spans="1:44" ht="31.2" x14ac:dyDescent="0.6">
      <c r="C21" s="116" t="s">
        <v>4</v>
      </c>
      <c r="D21" s="116"/>
      <c r="E21" s="116"/>
      <c r="F21" s="116"/>
      <c r="G21" s="116"/>
      <c r="H21" s="116"/>
      <c r="I21" s="116"/>
      <c r="J21" s="116"/>
      <c r="K21" s="19"/>
      <c r="L21" s="19"/>
      <c r="M21" s="32"/>
      <c r="N21" s="19"/>
      <c r="O21" s="19"/>
      <c r="AI21" s="19"/>
      <c r="AJ21" s="19"/>
      <c r="AK21" s="19"/>
      <c r="AL21" s="19"/>
      <c r="AM21" s="19"/>
      <c r="AN21" s="19"/>
      <c r="AO21" s="19"/>
      <c r="AP21" s="19"/>
      <c r="AQ21" s="19"/>
      <c r="AR21" s="19"/>
    </row>
    <row r="23" spans="1:44" ht="16.2" thickBot="1" x14ac:dyDescent="0.35"/>
    <row r="24" spans="1:44" s="10" customFormat="1" ht="22.95" customHeight="1" thickBot="1" x14ac:dyDescent="0.35">
      <c r="A24" s="6"/>
      <c r="B24" s="6"/>
      <c r="C24" s="103" t="s">
        <v>5</v>
      </c>
      <c r="D24" s="104"/>
      <c r="E24" s="104"/>
      <c r="F24" s="104"/>
      <c r="G24" s="104"/>
      <c r="H24" s="104"/>
      <c r="I24" s="104"/>
      <c r="J24" s="105"/>
      <c r="M24" s="33"/>
      <c r="P24" s="117" t="s">
        <v>6</v>
      </c>
      <c r="Q24" s="118"/>
      <c r="R24" s="118"/>
      <c r="S24" s="118"/>
      <c r="T24" s="118"/>
      <c r="U24" s="118"/>
      <c r="V24" s="118"/>
      <c r="W24" s="118"/>
      <c r="X24" s="118"/>
      <c r="Y24" s="118"/>
      <c r="Z24" s="118"/>
      <c r="AA24" s="118"/>
      <c r="AB24" s="118"/>
      <c r="AC24" s="118"/>
      <c r="AD24" s="118"/>
      <c r="AE24" s="118"/>
      <c r="AF24" s="118"/>
      <c r="AG24" s="118"/>
      <c r="AH24" s="119"/>
    </row>
    <row r="25" spans="1:44" ht="21" customHeight="1" x14ac:dyDescent="0.3"/>
    <row r="26" spans="1:44" s="40" customFormat="1" ht="57.75" customHeight="1" x14ac:dyDescent="0.3">
      <c r="A26" s="34"/>
      <c r="B26" s="34"/>
      <c r="C26" s="35" t="s">
        <v>7</v>
      </c>
      <c r="D26" s="35" t="s">
        <v>3</v>
      </c>
      <c r="E26" s="35" t="s">
        <v>8</v>
      </c>
      <c r="F26" s="35" t="s">
        <v>9</v>
      </c>
      <c r="G26" s="35" t="s">
        <v>10</v>
      </c>
      <c r="H26" s="36"/>
      <c r="I26" s="37" t="s">
        <v>11</v>
      </c>
      <c r="J26" s="35" t="s">
        <v>12</v>
      </c>
      <c r="K26" s="38" t="s">
        <v>13</v>
      </c>
      <c r="L26" s="38" t="s">
        <v>14</v>
      </c>
      <c r="M26" s="39" t="s">
        <v>15</v>
      </c>
      <c r="P26" s="41" t="s">
        <v>7</v>
      </c>
      <c r="Q26" s="41" t="s">
        <v>3</v>
      </c>
      <c r="R26" s="42" t="s">
        <v>16</v>
      </c>
      <c r="S26" s="42" t="s">
        <v>17</v>
      </c>
      <c r="T26" s="42" t="s">
        <v>18</v>
      </c>
      <c r="U26" s="42" t="s">
        <v>19</v>
      </c>
      <c r="V26" s="42" t="s">
        <v>20</v>
      </c>
      <c r="W26" s="42" t="s">
        <v>21</v>
      </c>
      <c r="X26" s="43" t="s">
        <v>22</v>
      </c>
      <c r="Y26" s="43" t="s">
        <v>23</v>
      </c>
      <c r="Z26" s="43" t="s">
        <v>24</v>
      </c>
      <c r="AA26" s="43" t="s">
        <v>25</v>
      </c>
      <c r="AB26" s="43" t="s">
        <v>26</v>
      </c>
      <c r="AC26" s="43" t="s">
        <v>27</v>
      </c>
      <c r="AD26" s="43" t="s">
        <v>28</v>
      </c>
      <c r="AE26" s="43" t="s">
        <v>29</v>
      </c>
      <c r="AF26" s="43" t="s">
        <v>30</v>
      </c>
      <c r="AG26" s="43" t="s">
        <v>31</v>
      </c>
      <c r="AH26" s="43" t="s">
        <v>32</v>
      </c>
    </row>
    <row r="27" spans="1:44" s="44" customFormat="1" ht="30.75" customHeight="1" x14ac:dyDescent="0.45">
      <c r="B27" s="45">
        <f>VLOOKUP(D27,CATE_COR,2,0)</f>
        <v>3</v>
      </c>
      <c r="C27" s="46"/>
      <c r="D27" s="47" t="str">
        <f>'[3]A RENSEIGNER'!C28</f>
        <v>R2</v>
      </c>
      <c r="E27" s="47"/>
      <c r="F27" s="47"/>
      <c r="G27" s="47"/>
      <c r="H27" s="48"/>
      <c r="I27" s="49"/>
      <c r="J27" s="47"/>
      <c r="K27" s="50"/>
      <c r="L27" s="51"/>
      <c r="M27" s="52"/>
      <c r="P27" s="53" t="str">
        <f>IF(ISBLANK('[3]A RENSEIGNER'!B28),"",'[3]A RENSEIGNER'!B28)</f>
        <v>WEILL Denis</v>
      </c>
      <c r="Q27" s="53" t="str">
        <f>'[3]A RENSEIGNER'!C28</f>
        <v>R2</v>
      </c>
      <c r="R27" s="54">
        <f>IF(ISBLANK('[3]A RENSEIGNER'!B28),"",E36+E44)</f>
        <v>191</v>
      </c>
      <c r="S27" s="54">
        <f>IF(ISBLANK('[3]A RENSEIGNER'!B28),"",F36+F44)</f>
        <v>53</v>
      </c>
      <c r="T27" s="55">
        <f>IF(ISBLANK('[3]A RENSEIGNER'!B28),"",R27/S27)</f>
        <v>3.6037735849056602</v>
      </c>
      <c r="U27" s="55">
        <f>IF(ISBLANK('[3]A RENSEIGNER'!B28),"",MAX(M36,M44))</f>
        <v>4.3478260869565215</v>
      </c>
      <c r="V27" s="56">
        <f>IF(ISBLANK('[3]A RENSEIGNER'!B28),"",MAX(G36,G44))</f>
        <v>23</v>
      </c>
      <c r="W27" s="54">
        <f>IF(ISBLANK('[3]A RENSEIGNER'!B28),"",J36+J44)</f>
        <v>4</v>
      </c>
      <c r="X27" s="57">
        <f>IF(ISBLANK('[3]A RENSEIGNER'!B28),"",W27*1000000000+T27*1000000+U27*10000+V27)</f>
        <v>4003647274.8457751</v>
      </c>
      <c r="Y27" s="57">
        <f>IF(ISBLANK('[3]A RENSEIGNER'!B28),"",RANK(X27,$X$27:$X$29,0))</f>
        <v>1</v>
      </c>
      <c r="Z27" s="58">
        <f>IF(ISBLANK('[3]A RENSEIGNER'!B28),"",IF(Y27=1,8,IF(Y27=2,5,IF(Y27=3,3))))</f>
        <v>8</v>
      </c>
      <c r="AA27" s="59">
        <f>IF(J36=0,0,IF(ISBLANK('[3]A RENSEIGNER'!B28),"",IF(I36&gt;VLOOKUP(D36,$T$34:$V$38,3,0),2,IF(I36&lt;VLOOKUP(D36,$T$34:$V$38,2,0),0,1))))</f>
        <v>1</v>
      </c>
      <c r="AB27" s="59">
        <f>IF(J44=0,0,IF(ISBLANK('[3]A RENSEIGNER'!B28),"",IF(I44&gt;VLOOKUP(D44,$T$34:$V$38,3,0),2,IF(I44&lt;VLOOKUP(D44,$T$34:$V$38,2,0),0,1))))</f>
        <v>2</v>
      </c>
      <c r="AC27" s="58">
        <f>IF(ISBLANK('[3]A RENSEIGNER'!B28),"",K36)</f>
        <v>0</v>
      </c>
      <c r="AD27" s="58">
        <f>IF(ISBLANK('[3]A RENSEIGNER'!B28),"",K44)</f>
        <v>0</v>
      </c>
      <c r="AE27" s="58">
        <f>IF(ISBLANK('[3]A RENSEIGNER'!B28),"",L36)</f>
        <v>0</v>
      </c>
      <c r="AF27" s="58">
        <f>IF(ISBLANK('[3]A RENSEIGNER'!B28),"",L44)</f>
        <v>0</v>
      </c>
      <c r="AG27" s="58">
        <f>IF(ISBLANK('[3]A RENSEIGNER'!B28),"",SUM(AA27:AF27))</f>
        <v>3</v>
      </c>
      <c r="AH27" s="58">
        <f>IF(ISBLANK('[3]A RENSEIGNER'!B28),"",SUM(Z27,AG27))</f>
        <v>11</v>
      </c>
      <c r="AI27" s="60"/>
    </row>
    <row r="28" spans="1:44" s="44" customFormat="1" ht="33.6" x14ac:dyDescent="0.65">
      <c r="B28" s="45">
        <f>VLOOKUP(D28,CATE_COR,2,0)</f>
        <v>3</v>
      </c>
      <c r="C28" s="61" t="str">
        <f>IF(ISBLANK('[3]A RENSEIGNER'!B29),"",'[3]A RENSEIGNER'!B29)</f>
        <v>PONCE Frédéric</v>
      </c>
      <c r="D28" s="61" t="str">
        <f>IF(ISBLANK('[3]A RENSEIGNER'!C29),"",'[3]A RENSEIGNER'!C29)</f>
        <v>R2</v>
      </c>
      <c r="E28" s="62">
        <v>86</v>
      </c>
      <c r="F28" s="62">
        <v>30</v>
      </c>
      <c r="G28" s="62">
        <v>14</v>
      </c>
      <c r="H28" s="61">
        <f>IF(G28&lt;I28,1,0)</f>
        <v>0</v>
      </c>
      <c r="I28" s="63">
        <f>IF(OR(E28="",F28=""),"",E28/F28)</f>
        <v>2.8666666666666667</v>
      </c>
      <c r="J28" s="61">
        <f>IF(E28="","",IF(E28&gt;E29,2,IF(E28=E29,1,IF(E28&lt;E29,0))))</f>
        <v>0</v>
      </c>
      <c r="K28" s="64">
        <f>IF(B28&lt;B29,1,0)</f>
        <v>0</v>
      </c>
      <c r="L28" s="65">
        <f>IF(K28=0,0,IF(J28=2,3,IF(J28=1,2,IF(J28=0,1))))</f>
        <v>0</v>
      </c>
      <c r="M28" s="52">
        <f>IF(J28=0,0,I28)</f>
        <v>0</v>
      </c>
      <c r="P28" s="53" t="str">
        <f>IF(ISBLANK('[3]A RENSEIGNER'!B29),"",'[3]A RENSEIGNER'!B29)</f>
        <v>PONCE Frédéric</v>
      </c>
      <c r="Q28" s="53" t="str">
        <f>'[3]A RENSEIGNER'!C29</f>
        <v>R2</v>
      </c>
      <c r="R28" s="54">
        <f>IF(ISBLANK('[3]A RENSEIGNER'!B29),"",E28+E37)</f>
        <v>145</v>
      </c>
      <c r="S28" s="54">
        <f>IF(ISBLANK('[3]A RENSEIGNER'!B29),"",F28+F37)</f>
        <v>60</v>
      </c>
      <c r="T28" s="55">
        <f>IF(ISBLANK('[3]A RENSEIGNER'!B29),"",R28/S28)</f>
        <v>2.4166666666666665</v>
      </c>
      <c r="U28" s="55">
        <f>IF(ISBLANK('[3]A RENSEIGNER'!B29),"",MAX(M28,M37))</f>
        <v>0</v>
      </c>
      <c r="V28" s="56">
        <f>IF(ISBLANK('[3]A RENSEIGNER'!B29),"",MAX(G28,G37))</f>
        <v>17</v>
      </c>
      <c r="W28" s="54">
        <f>IF(ISBLANK('[3]A RENSEIGNER'!B29),"",J28+J37)</f>
        <v>0</v>
      </c>
      <c r="X28" s="57">
        <f>IF(ISBLANK('[3]A RENSEIGNER'!B29),"",W28*1000000000+T28*1000000+U28*10000+V28)</f>
        <v>2416683.6666666665</v>
      </c>
      <c r="Y28" s="57">
        <f>IF(ISBLANK('[3]A RENSEIGNER'!B29),"",RANK(X28,$X$27:$X$29,0))</f>
        <v>3</v>
      </c>
      <c r="Z28" s="58">
        <f>IF(ISBLANK('[3]A RENSEIGNER'!B29),"",IF(Y28=1,8,IF(Y28=2,5,IF(Y28=3,3))))</f>
        <v>3</v>
      </c>
      <c r="AA28" s="59">
        <f>IF(J28=0,0,IF(ISBLANK('[3]A RENSEIGNER'!B29),"",IF(I28&gt;VLOOKUP(D28,$T$34:$V$38,3,0),2,IF(I28&lt;VLOOKUP(D28,$T$34:$V$38,2,0),0,1))))</f>
        <v>0</v>
      </c>
      <c r="AB28" s="59">
        <f>IF(J37=0,0,IF(ISBLANK('[3]A RENSEIGNER'!B29),"",IF(I37&gt;VLOOKUP(D37,$T$34:$V$38,3,0),2,IF(I37&lt;VLOOKUP(D37,$T$34:$V$38,2,0),0,1))))</f>
        <v>0</v>
      </c>
      <c r="AC28" s="58">
        <f>IF(ISBLANK('[3]A RENSEIGNER'!B29),"",K28)</f>
        <v>0</v>
      </c>
      <c r="AD28" s="58">
        <f>IF(ISBLANK('[3]A RENSEIGNER'!B29),"",K37)</f>
        <v>0</v>
      </c>
      <c r="AE28" s="58">
        <f>IF(ISBLANK('[3]A RENSEIGNER'!B29),"",L28)</f>
        <v>0</v>
      </c>
      <c r="AF28" s="58">
        <f>IF(ISBLANK('[3]A RENSEIGNER'!B29),"",L37)</f>
        <v>0</v>
      </c>
      <c r="AG28" s="58">
        <f>IF(ISBLANK('[3]A RENSEIGNER'!B29),"",SUM(AA28:AF28))</f>
        <v>0</v>
      </c>
      <c r="AH28" s="58">
        <f>IF(ISBLANK('[3]A RENSEIGNER'!B29),"",SUM(Z28,AG28))</f>
        <v>3</v>
      </c>
    </row>
    <row r="29" spans="1:44" s="44" customFormat="1" ht="33.6" x14ac:dyDescent="0.65">
      <c r="B29" s="45">
        <f>VLOOKUP(D29,CATE_COR,2,0)</f>
        <v>3</v>
      </c>
      <c r="C29" s="61" t="str">
        <f>IF(ISBLANK('[3]A RENSEIGNER'!B30),"",'[3]A RENSEIGNER'!B30)</f>
        <v>BEAUCHER Alain</v>
      </c>
      <c r="D29" s="61" t="str">
        <f>IF(ISBLANK('[3]A RENSEIGNER'!C30),"",'[3]A RENSEIGNER'!C30)</f>
        <v>R2</v>
      </c>
      <c r="E29" s="62">
        <v>96</v>
      </c>
      <c r="F29" s="61">
        <f>IF(ISBLANK(F28),"",F28)</f>
        <v>30</v>
      </c>
      <c r="G29" s="62">
        <v>17</v>
      </c>
      <c r="H29" s="61">
        <f>IF(G29&lt;I29,1,0)</f>
        <v>0</v>
      </c>
      <c r="I29" s="63">
        <f>IF(OR(E29="",F29=""),"",E29/F29)</f>
        <v>3.2</v>
      </c>
      <c r="J29" s="61">
        <f>IF(E29="","",IF(E29&gt;E28,2,IF(E29=E28,1,IF(E29&lt;E28,0))))</f>
        <v>2</v>
      </c>
      <c r="K29" s="64">
        <f>IF(B29&lt;B28,1,0)</f>
        <v>0</v>
      </c>
      <c r="L29" s="65">
        <f>IF(K29=0,0,IF(J29=2,3,IF(J29=1,2,IF(J29=0,1))))</f>
        <v>0</v>
      </c>
      <c r="M29" s="52">
        <f>IF(J29=0,0,I29)</f>
        <v>3.2</v>
      </c>
      <c r="P29" s="53" t="str">
        <f>IF(ISBLANK('[3]A RENSEIGNER'!B30),"",'[3]A RENSEIGNER'!B30)</f>
        <v>BEAUCHER Alain</v>
      </c>
      <c r="Q29" s="53" t="str">
        <f>'[3]A RENSEIGNER'!C30</f>
        <v>R2</v>
      </c>
      <c r="R29" s="54">
        <f>IF(ISBLANK('[3]A RENSEIGNER'!B30),"",E29+E46)</f>
        <v>165</v>
      </c>
      <c r="S29" s="54">
        <f>IF(ISBLANK('[3]A RENSEIGNER'!B30),"",F29+F46)</f>
        <v>53</v>
      </c>
      <c r="T29" s="55">
        <f>IF(ISBLANK('[3]A RENSEIGNER'!B30),"",R29/S29)</f>
        <v>3.1132075471698113</v>
      </c>
      <c r="U29" s="55">
        <f>IF(ISBLANK('[3]A RENSEIGNER'!B30),"",MAX(M29,M46))</f>
        <v>3.2</v>
      </c>
      <c r="V29" s="56">
        <f>IF(ISBLANK('[3]A RENSEIGNER'!B30),"",MAX(G29,G46))</f>
        <v>17</v>
      </c>
      <c r="W29" s="54">
        <f>IF(ISBLANK('[3]A RENSEIGNER'!B30),"",J29+J46)</f>
        <v>2</v>
      </c>
      <c r="X29" s="57">
        <f>IF(ISBLANK('[3]A RENSEIGNER'!B30),"",W29*1000000000+T29*1000000+U29*10000+V29)</f>
        <v>2003145224.5471699</v>
      </c>
      <c r="Y29" s="57">
        <f>IF(ISBLANK('[3]A RENSEIGNER'!B30),"",RANK(X29,$X$27:$X$29,0))</f>
        <v>2</v>
      </c>
      <c r="Z29" s="58">
        <f>IF(ISBLANK('[3]A RENSEIGNER'!B30),"",IF(Y29=1,8,IF(Y29=2,5,IF(Y29=3,3))))</f>
        <v>5</v>
      </c>
      <c r="AA29" s="59">
        <f>IF(J29=0,0,IF(ISBLANK('[3]A RENSEIGNER'!B30),"",IF(I29&gt;VLOOKUP(D29,$T$34:$V$38,3,0),2,IF(I29&lt;VLOOKUP(D29,$T$34:$V$38,2,0),0,1))))</f>
        <v>1</v>
      </c>
      <c r="AB29" s="59">
        <f>IF(J46=0,0,IF(ISBLANK('[3]A RENSEIGNER'!B30),"",IF(I46&gt;VLOOKUP(D46,$T$34:$V$38,3,0),2,IF(I46&lt;VLOOKUP(D46,$T$34:$V$38,2,0),0,1))))</f>
        <v>0</v>
      </c>
      <c r="AC29" s="58">
        <f>IF(ISBLANK('[3]A RENSEIGNER'!B30),"",K46)</f>
        <v>0</v>
      </c>
      <c r="AD29" s="58">
        <f>IF(ISBLANK('[3]A RENSEIGNER'!B30),"",K46)</f>
        <v>0</v>
      </c>
      <c r="AE29" s="58">
        <f>IF(ISBLANK('[3]A RENSEIGNER'!B30),"",L29)</f>
        <v>0</v>
      </c>
      <c r="AF29" s="58">
        <f>IF(ISBLANK('[3]A RENSEIGNER'!B30),"",L46)</f>
        <v>0</v>
      </c>
      <c r="AG29" s="58">
        <f>IF(ISBLANK('[3]A RENSEIGNER'!B30),"",SUM(AA29:AF29))</f>
        <v>1</v>
      </c>
      <c r="AH29" s="58">
        <f>IF(ISBLANK('[3]A RENSEIGNER'!B30),"",SUM(Z29,AG29))</f>
        <v>6</v>
      </c>
    </row>
    <row r="32" spans="1:44" ht="48" customHeight="1" thickBot="1" x14ac:dyDescent="0.35">
      <c r="AA32" s="102"/>
      <c r="AB32" s="102"/>
    </row>
    <row r="33" spans="1:34" s="40" customFormat="1" ht="30" customHeight="1" thickBot="1" x14ac:dyDescent="0.35">
      <c r="A33" s="34"/>
      <c r="B33" s="6"/>
      <c r="C33" s="103" t="s">
        <v>33</v>
      </c>
      <c r="D33" s="104"/>
      <c r="E33" s="104"/>
      <c r="F33" s="104"/>
      <c r="G33" s="104"/>
      <c r="H33" s="104"/>
      <c r="I33" s="104"/>
      <c r="J33" s="105"/>
      <c r="K33" s="10"/>
      <c r="L33" s="10"/>
      <c r="M33" s="66"/>
      <c r="P33" s="106" t="s">
        <v>34</v>
      </c>
      <c r="Q33" s="107"/>
      <c r="R33" s="108"/>
      <c r="S33" s="67"/>
      <c r="T33" s="106" t="s">
        <v>35</v>
      </c>
      <c r="U33" s="107"/>
      <c r="V33" s="108"/>
      <c r="W33" s="68"/>
      <c r="AA33" s="102"/>
      <c r="AB33" s="102"/>
    </row>
    <row r="34" spans="1:34" s="67" customFormat="1" ht="37.950000000000003" customHeight="1" x14ac:dyDescent="0.3">
      <c r="B34" s="1"/>
      <c r="C34" s="6"/>
      <c r="D34" s="2"/>
      <c r="E34" s="2"/>
      <c r="F34" s="2"/>
      <c r="G34" s="2"/>
      <c r="H34" s="3"/>
      <c r="I34" s="2"/>
      <c r="J34" s="2"/>
      <c r="K34" s="2"/>
      <c r="L34" s="2"/>
      <c r="M34" s="69"/>
      <c r="P34" s="70" t="s">
        <v>36</v>
      </c>
      <c r="Q34" s="71">
        <f>VLOOKUP('[3]A RENSEIGNER'!$C$16&amp;'POULE DE 3  (3)'!P34,tabdistance,4,0)</f>
        <v>50</v>
      </c>
      <c r="R34" s="71" t="str">
        <f>VLOOKUP('[3]A RENSEIGNER'!$C$16&amp;'POULE DE 3  (3)'!P34,tabdistance,5,0)</f>
        <v>PC</v>
      </c>
      <c r="T34" s="70" t="s">
        <v>36</v>
      </c>
      <c r="U34" s="72">
        <f>VLOOKUP('[3]A RENSEIGNER'!$C$16&amp;'POULE DE 3  (3)'!T34,tablemoy,4,0)</f>
        <v>0</v>
      </c>
      <c r="V34" s="72">
        <f>VLOOKUP('[3]A RENSEIGNER'!$C$16&amp;'POULE DE 3  (3)'!T34,tablemoy,5,0)</f>
        <v>1.1999998999999999</v>
      </c>
      <c r="AA34" s="102"/>
      <c r="AB34" s="102"/>
    </row>
    <row r="35" spans="1:34" s="67" customFormat="1" ht="51.75" customHeight="1" x14ac:dyDescent="0.3">
      <c r="B35" s="34"/>
      <c r="C35" s="35" t="s">
        <v>7</v>
      </c>
      <c r="D35" s="35" t="s">
        <v>3</v>
      </c>
      <c r="E35" s="35" t="s">
        <v>8</v>
      </c>
      <c r="F35" s="35" t="s">
        <v>9</v>
      </c>
      <c r="G35" s="35" t="s">
        <v>10</v>
      </c>
      <c r="H35" s="36"/>
      <c r="I35" s="35" t="s">
        <v>11</v>
      </c>
      <c r="J35" s="35" t="s">
        <v>12</v>
      </c>
      <c r="K35" s="38" t="s">
        <v>13</v>
      </c>
      <c r="L35" s="38" t="s">
        <v>14</v>
      </c>
      <c r="M35" s="39" t="s">
        <v>15</v>
      </c>
      <c r="P35" s="70" t="s">
        <v>37</v>
      </c>
      <c r="Q35" s="71">
        <f>VLOOKUP('[3]A RENSEIGNER'!$C$16&amp;'POULE DE 3  (3)'!P35,tabdistance,4,0)</f>
        <v>70</v>
      </c>
      <c r="R35" s="71" t="str">
        <f>VLOOKUP('[3]A RENSEIGNER'!$C$16&amp;'POULE DE 3  (3)'!P35,tabdistance,5,0)</f>
        <v>PC</v>
      </c>
      <c r="T35" s="70" t="s">
        <v>37</v>
      </c>
      <c r="U35" s="72">
        <f>VLOOKUP('[3]A RENSEIGNER'!$C$16&amp;'POULE DE 3  (3)'!T35,tablemoy,4,0)</f>
        <v>1.2</v>
      </c>
      <c r="V35" s="72">
        <f>VLOOKUP('[3]A RENSEIGNER'!$C$16&amp;'POULE DE 3  (3)'!T35,tablemoy,5,0)</f>
        <v>2.2999990000000001</v>
      </c>
      <c r="AA35" s="102"/>
      <c r="AB35" s="102"/>
    </row>
    <row r="36" spans="1:34" s="67" customFormat="1" ht="36.75" customHeight="1" x14ac:dyDescent="0.45">
      <c r="B36" s="45">
        <f>VLOOKUP(D36,CATE_COR,2,0)</f>
        <v>3</v>
      </c>
      <c r="C36" s="61" t="str">
        <f>IF(ISBLANK('[3]A RENSEIGNER'!B28),"",'[3]A RENSEIGNER'!B28)</f>
        <v>WEILL Denis</v>
      </c>
      <c r="D36" s="61" t="str">
        <f>IF(ISBLANK('[3]A RENSEIGNER'!C28),"",'[3]A RENSEIGNER'!C28)</f>
        <v>R2</v>
      </c>
      <c r="E36" s="62">
        <v>91</v>
      </c>
      <c r="F36" s="62">
        <v>30</v>
      </c>
      <c r="G36" s="62">
        <v>11</v>
      </c>
      <c r="H36" s="61">
        <f>IF(G36&lt;I36,1,0)</f>
        <v>0</v>
      </c>
      <c r="I36" s="63">
        <f>IF(OR(E36="",F36=""),"",E36/F36)</f>
        <v>3.0333333333333332</v>
      </c>
      <c r="J36" s="61">
        <f>IF(E36="","",IF(E36&gt;E37,2,IF(E36=E37,1,IF(E36&lt;E37,0))))</f>
        <v>2</v>
      </c>
      <c r="K36" s="50">
        <f>IF(B36&lt;B37,1,0)</f>
        <v>0</v>
      </c>
      <c r="L36" s="51">
        <f>IF(K36=0,0,IF(J36=2,3,IF(J36=1,2,IF(J36=0,1))))</f>
        <v>0</v>
      </c>
      <c r="M36" s="52">
        <f>IF(J36=0,0,I36)</f>
        <v>3.0333333333333332</v>
      </c>
      <c r="P36" s="70" t="s">
        <v>38</v>
      </c>
      <c r="Q36" s="71">
        <f>VLOOKUP('[3]A RENSEIGNER'!$C$16&amp;'POULE DE 3  (3)'!P36,tabdistance,4,0)</f>
        <v>100</v>
      </c>
      <c r="R36" s="71" t="str">
        <f>VLOOKUP('[3]A RENSEIGNER'!$C$16&amp;'POULE DE 3  (3)'!P36,tabdistance,5,0)</f>
        <v>PC</v>
      </c>
      <c r="T36" s="70" t="s">
        <v>38</v>
      </c>
      <c r="U36" s="72">
        <f>VLOOKUP('[3]A RENSEIGNER'!$C$16&amp;'POULE DE 3  (3)'!T36,tablemoy,4,0)</f>
        <v>2.2999999999999998</v>
      </c>
      <c r="V36" s="72">
        <f>VLOOKUP('[3]A RENSEIGNER'!$C$16&amp;'POULE DE 3  (3)'!T36,tablemoy,5,0)</f>
        <v>3.9999999000000002</v>
      </c>
      <c r="AA36" s="102"/>
      <c r="AB36" s="102"/>
    </row>
    <row r="37" spans="1:34" s="67" customFormat="1" ht="36.75" customHeight="1" x14ac:dyDescent="0.45">
      <c r="B37" s="45">
        <f>VLOOKUP(D37,CATE_COR,2,0)</f>
        <v>3</v>
      </c>
      <c r="C37" s="61" t="str">
        <f>IF(ISBLANK('[3]A RENSEIGNER'!B29),"",'[3]A RENSEIGNER'!B29)</f>
        <v>PONCE Frédéric</v>
      </c>
      <c r="D37" s="61" t="str">
        <f>IF(ISBLANK('[3]A RENSEIGNER'!C29),"",'[3]A RENSEIGNER'!C29)</f>
        <v>R2</v>
      </c>
      <c r="E37" s="62">
        <v>59</v>
      </c>
      <c r="F37" s="61">
        <f>IF(ISBLANK(F36),"",F36)</f>
        <v>30</v>
      </c>
      <c r="G37" s="62">
        <v>17</v>
      </c>
      <c r="H37" s="61">
        <f>IF(G37&lt;I37,1,0)</f>
        <v>0</v>
      </c>
      <c r="I37" s="63">
        <f>IF(OR(E37="",F37=""),"",E37/F37)</f>
        <v>1.9666666666666666</v>
      </c>
      <c r="J37" s="61">
        <f>IF(E37="","",IF(E37&gt;E36,2,IF(E37=E36,1,IF(E37&lt;E36,0))))</f>
        <v>0</v>
      </c>
      <c r="K37" s="50">
        <f>IF(B37&lt;B36,1,0)</f>
        <v>0</v>
      </c>
      <c r="L37" s="51">
        <f>IF(K37=0,0,IF(J37=2,3,IF(J37=1,2,IF(J37=0,1))))</f>
        <v>0</v>
      </c>
      <c r="M37" s="52">
        <f>IF(J37=0,0,I37)</f>
        <v>0</v>
      </c>
      <c r="P37" s="70" t="s">
        <v>39</v>
      </c>
      <c r="Q37" s="71">
        <f>VLOOKUP('[3]A RENSEIGNER'!$C$16&amp;'POULE DE 3  (3)'!P37,tabdistance,4,0)</f>
        <v>150</v>
      </c>
      <c r="R37" s="71" t="str">
        <f>VLOOKUP('[3]A RENSEIGNER'!$C$16&amp;'POULE DE 3  (3)'!P37,tabdistance,5,0)</f>
        <v>PC</v>
      </c>
      <c r="T37" s="70" t="s">
        <v>39</v>
      </c>
      <c r="U37" s="72">
        <f>VLOOKUP('[3]A RENSEIGNER'!$C$16&amp;'POULE DE 3  (3)'!T37,tablemoy,4,0)</f>
        <v>4</v>
      </c>
      <c r="V37" s="72">
        <f>VLOOKUP('[3]A RENSEIGNER'!$C$16&amp;'POULE DE 3  (3)'!T37,tablemoy,5,0)</f>
        <v>5.9999998999999997</v>
      </c>
      <c r="AA37" s="102"/>
      <c r="AB37" s="102"/>
    </row>
    <row r="38" spans="1:34" s="67" customFormat="1" ht="36.75" customHeight="1" x14ac:dyDescent="0.45">
      <c r="B38" s="45">
        <f>VLOOKUP(D38,CATE_COR,2,0)</f>
        <v>3</v>
      </c>
      <c r="C38" s="46"/>
      <c r="D38" s="47" t="str">
        <f>'[3]A RENSEIGNER'!C30</f>
        <v>R2</v>
      </c>
      <c r="E38" s="47"/>
      <c r="F38" s="47"/>
      <c r="G38" s="47"/>
      <c r="H38" s="48"/>
      <c r="I38" s="49"/>
      <c r="J38" s="47"/>
      <c r="K38" s="73"/>
      <c r="L38" s="73"/>
      <c r="M38" s="69"/>
      <c r="P38" s="70" t="s">
        <v>40</v>
      </c>
      <c r="Q38" s="71">
        <v>200</v>
      </c>
      <c r="R38" s="71" t="str">
        <f>VLOOKUP('[3]A RENSEIGNER'!$C$16&amp;'POULE DE 3  (3)'!P38,tabdistance,5,0)</f>
        <v>GC</v>
      </c>
      <c r="T38" s="70" t="s">
        <v>40</v>
      </c>
      <c r="U38" s="72">
        <f>VLOOKUP('[3]A RENSEIGNER'!$C$16&amp;'POULE DE 3  (3)'!T38,tablemoy,4,0)</f>
        <v>6</v>
      </c>
      <c r="V38" s="72">
        <f>VLOOKUP('[3]A RENSEIGNER'!$C$16&amp;'POULE DE 3  (3)'!T38,tablemoy,5,0)</f>
        <v>12.499999900000001</v>
      </c>
      <c r="AA38" s="102"/>
      <c r="AB38" s="102"/>
    </row>
    <row r="39" spans="1:34" s="67" customFormat="1" ht="36.75" customHeight="1" x14ac:dyDescent="0.3">
      <c r="H39" s="74"/>
      <c r="M39" s="69"/>
      <c r="AA39" s="102"/>
      <c r="AB39" s="102"/>
    </row>
    <row r="40" spans="1:34" s="67" customFormat="1" ht="31.5" customHeight="1" thickBot="1" x14ac:dyDescent="0.35">
      <c r="C40" s="109"/>
      <c r="D40" s="109"/>
      <c r="E40" s="109"/>
      <c r="F40" s="109"/>
      <c r="G40" s="109"/>
      <c r="H40" s="109"/>
      <c r="I40" s="109"/>
      <c r="J40" s="109"/>
      <c r="M40" s="69"/>
      <c r="U40" s="110"/>
      <c r="V40" s="76"/>
      <c r="W40" s="76"/>
      <c r="AA40" s="102"/>
      <c r="AB40" s="102"/>
    </row>
    <row r="41" spans="1:34" ht="34.950000000000003" customHeight="1" thickBot="1" x14ac:dyDescent="0.35">
      <c r="B41" s="10"/>
      <c r="C41" s="103" t="s">
        <v>41</v>
      </c>
      <c r="D41" s="104"/>
      <c r="E41" s="104"/>
      <c r="F41" s="104"/>
      <c r="G41" s="104"/>
      <c r="H41" s="104"/>
      <c r="I41" s="104"/>
      <c r="J41" s="105"/>
      <c r="K41" s="10"/>
      <c r="L41" s="10"/>
      <c r="P41" s="40"/>
      <c r="Q41" s="40"/>
      <c r="R41" s="40"/>
      <c r="S41" s="40"/>
      <c r="T41" s="40"/>
      <c r="U41" s="110"/>
      <c r="V41" s="76"/>
      <c r="W41" s="76"/>
      <c r="X41" s="40"/>
      <c r="Y41" s="40"/>
      <c r="Z41" s="40"/>
      <c r="AA41" s="102"/>
      <c r="AB41" s="102"/>
      <c r="AC41" s="40"/>
      <c r="AD41" s="40"/>
      <c r="AE41" s="40"/>
      <c r="AF41" s="40"/>
      <c r="AG41" s="40"/>
      <c r="AH41" s="40"/>
    </row>
    <row r="42" spans="1:34" ht="21.75" customHeight="1" x14ac:dyDescent="0.3">
      <c r="B42" s="2"/>
      <c r="K42" s="2"/>
      <c r="L42" s="2"/>
      <c r="P42" s="100"/>
      <c r="Q42" s="100"/>
      <c r="R42" s="100"/>
      <c r="S42" s="100"/>
      <c r="T42" s="100"/>
      <c r="U42" s="110"/>
      <c r="V42" s="76"/>
      <c r="W42" s="76"/>
      <c r="X42" s="67"/>
      <c r="Y42" s="67"/>
      <c r="Z42" s="67"/>
      <c r="AA42" s="102"/>
      <c r="AB42" s="102"/>
      <c r="AC42" s="67"/>
      <c r="AD42" s="67"/>
      <c r="AE42" s="67"/>
      <c r="AF42" s="67"/>
      <c r="AG42" s="67"/>
      <c r="AH42" s="67"/>
    </row>
    <row r="43" spans="1:34" ht="36.75" customHeight="1" x14ac:dyDescent="0.3">
      <c r="B43" s="40"/>
      <c r="C43" s="35" t="s">
        <v>7</v>
      </c>
      <c r="D43" s="35" t="s">
        <v>3</v>
      </c>
      <c r="E43" s="35" t="s">
        <v>8</v>
      </c>
      <c r="F43" s="35" t="s">
        <v>9</v>
      </c>
      <c r="G43" s="35" t="s">
        <v>10</v>
      </c>
      <c r="H43" s="36"/>
      <c r="I43" s="35" t="s">
        <v>11</v>
      </c>
      <c r="J43" s="35" t="s">
        <v>12</v>
      </c>
      <c r="K43" s="38" t="s">
        <v>13</v>
      </c>
      <c r="L43" s="38" t="s">
        <v>14</v>
      </c>
      <c r="M43" s="39" t="s">
        <v>15</v>
      </c>
      <c r="P43" s="67"/>
      <c r="Q43" s="67"/>
      <c r="R43" s="67"/>
      <c r="S43" s="67"/>
      <c r="T43" s="67"/>
      <c r="U43" s="110"/>
      <c r="V43" s="76"/>
      <c r="W43" s="76"/>
      <c r="Z43" s="67"/>
      <c r="AC43" s="67"/>
      <c r="AD43" s="67"/>
      <c r="AE43" s="67"/>
      <c r="AF43" s="67"/>
      <c r="AG43" s="67"/>
      <c r="AH43" s="67"/>
    </row>
    <row r="44" spans="1:34" ht="36.75" customHeight="1" x14ac:dyDescent="0.45">
      <c r="B44" s="45">
        <f>VLOOKUP(D44,CATE_COR,2,0)</f>
        <v>3</v>
      </c>
      <c r="C44" s="61" t="str">
        <f>IF(ISBLANK('[3]A RENSEIGNER'!B28),"",'[3]A RENSEIGNER'!B28)</f>
        <v>WEILL Denis</v>
      </c>
      <c r="D44" s="61" t="str">
        <f>IF(ISBLANK('[3]A RENSEIGNER'!C28),"",'[3]A RENSEIGNER'!C28)</f>
        <v>R2</v>
      </c>
      <c r="E44" s="62">
        <v>100</v>
      </c>
      <c r="F44" s="62">
        <v>23</v>
      </c>
      <c r="G44" s="62">
        <v>23</v>
      </c>
      <c r="H44" s="61">
        <f>IF(G44&lt;I44,1,0)</f>
        <v>0</v>
      </c>
      <c r="I44" s="63">
        <f>IF(OR(E44="",F44=""),"",E44/F44)</f>
        <v>4.3478260869565215</v>
      </c>
      <c r="J44" s="61">
        <f>IF(E44="","",IF(E44&gt;E46,2,IF(E44=E46,1,IF(E44&lt;E46,0))))</f>
        <v>2</v>
      </c>
      <c r="K44" s="50">
        <f>IF(B44&lt;B46,1,0)</f>
        <v>0</v>
      </c>
      <c r="L44" s="51">
        <f>IF(K44=0,0,IF(J44=2,3,IF(J44=1,2,IF(J44=0,1))))</f>
        <v>0</v>
      </c>
      <c r="M44" s="52">
        <f>IF(J44=0,0,I44)</f>
        <v>4.3478260869565215</v>
      </c>
      <c r="P44" s="100"/>
      <c r="Q44" s="100"/>
      <c r="R44" s="100"/>
      <c r="S44" s="100"/>
      <c r="T44" s="100"/>
      <c r="U44" s="100"/>
      <c r="V44" s="100"/>
      <c r="W44" s="100"/>
      <c r="X44" s="100"/>
      <c r="Z44" s="67"/>
      <c r="AC44" s="67"/>
      <c r="AD44" s="67"/>
      <c r="AE44" s="67"/>
      <c r="AF44" s="67"/>
      <c r="AG44" s="67"/>
      <c r="AH44" s="67"/>
    </row>
    <row r="45" spans="1:34" s="6" customFormat="1" ht="36.75" customHeight="1" x14ac:dyDescent="0.45">
      <c r="B45" s="45">
        <f>VLOOKUP(D45,CATE_COR,2,0)</f>
        <v>3</v>
      </c>
      <c r="C45" s="46"/>
      <c r="D45" s="47" t="str">
        <f>'[3]A RENSEIGNER'!C29</f>
        <v>R2</v>
      </c>
      <c r="E45" s="47"/>
      <c r="F45" s="47"/>
      <c r="G45" s="47"/>
      <c r="H45" s="48"/>
      <c r="I45" s="49"/>
      <c r="J45" s="47"/>
      <c r="K45" s="78"/>
      <c r="L45" s="78"/>
      <c r="M45" s="79"/>
      <c r="Z45" s="67"/>
      <c r="AC45" s="67"/>
      <c r="AD45" s="67"/>
      <c r="AE45" s="67"/>
      <c r="AF45" s="67"/>
      <c r="AG45" s="67"/>
      <c r="AH45" s="67"/>
    </row>
    <row r="46" spans="1:34" s="6" customFormat="1" ht="42.75" customHeight="1" x14ac:dyDescent="0.45">
      <c r="B46" s="45">
        <f>VLOOKUP(D46,CATE_COR,2,0)</f>
        <v>3</v>
      </c>
      <c r="C46" s="61" t="str">
        <f>IF(ISBLANK('[3]A RENSEIGNER'!B30),"",'[3]A RENSEIGNER'!B30)</f>
        <v>BEAUCHER Alain</v>
      </c>
      <c r="D46" s="61" t="str">
        <f>IF(ISBLANK('[3]A RENSEIGNER'!C30),"",'[3]A RENSEIGNER'!C30)</f>
        <v>R2</v>
      </c>
      <c r="E46" s="62">
        <v>69</v>
      </c>
      <c r="F46" s="61">
        <f>IF(ISBLANK(F44),"",F44)</f>
        <v>23</v>
      </c>
      <c r="G46" s="62">
        <v>12</v>
      </c>
      <c r="H46" s="61">
        <f>IF(G46&lt;I46,1,0)</f>
        <v>0</v>
      </c>
      <c r="I46" s="63">
        <f>IF(OR(E46="",F46=""),"",E46/F46)</f>
        <v>3</v>
      </c>
      <c r="J46" s="61">
        <f>IF(E46="","",IF(E46&gt;E44,2,IF(E46=E44,1,IF(E46&lt;E44,0))))</f>
        <v>0</v>
      </c>
      <c r="K46" s="50">
        <f>IF(B46&lt;B44,1,0)</f>
        <v>0</v>
      </c>
      <c r="L46" s="51">
        <f>IF(K46=0,0,IF(J46=2,3,IF(J46=1,2,IF(J46=0,1))))</f>
        <v>0</v>
      </c>
      <c r="M46" s="52">
        <f>IF(J46=0,0,I46)</f>
        <v>0</v>
      </c>
      <c r="P46" s="100"/>
      <c r="Q46" s="100"/>
      <c r="R46" s="100"/>
      <c r="S46" s="100"/>
      <c r="T46" s="100"/>
      <c r="U46" s="100"/>
      <c r="V46" s="100"/>
      <c r="W46" s="100"/>
      <c r="X46" s="100"/>
      <c r="Y46" s="100"/>
      <c r="Z46" s="67"/>
      <c r="AC46" s="67"/>
      <c r="AD46" s="67"/>
      <c r="AE46" s="67"/>
      <c r="AF46" s="67"/>
      <c r="AG46" s="67"/>
      <c r="AH46" s="67"/>
    </row>
    <row r="47" spans="1:34" ht="23.4" x14ac:dyDescent="0.3">
      <c r="P47" s="67"/>
      <c r="Q47" s="67"/>
      <c r="R47" s="67"/>
      <c r="S47" s="67"/>
      <c r="T47" s="67"/>
      <c r="U47" s="67"/>
      <c r="V47" s="67"/>
      <c r="W47" s="67"/>
      <c r="Z47" s="67"/>
      <c r="AC47" s="67"/>
      <c r="AD47" s="67"/>
      <c r="AE47" s="67"/>
      <c r="AF47" s="67"/>
      <c r="AG47" s="67"/>
      <c r="AH47" s="67"/>
    </row>
    <row r="48" spans="1:34" ht="33" customHeight="1" x14ac:dyDescent="0.3">
      <c r="P48" s="100"/>
      <c r="Q48" s="100"/>
      <c r="R48" s="100"/>
      <c r="S48" s="100"/>
      <c r="T48" s="100"/>
      <c r="U48" s="100"/>
      <c r="V48" s="100"/>
      <c r="W48" s="100"/>
      <c r="X48" s="100"/>
      <c r="Z48" s="67"/>
      <c r="AC48" s="67"/>
      <c r="AD48" s="67"/>
      <c r="AE48" s="67"/>
      <c r="AF48" s="67"/>
      <c r="AG48" s="67"/>
      <c r="AH48" s="67"/>
    </row>
    <row r="49" spans="3:26" ht="25.95" customHeight="1" x14ac:dyDescent="0.3"/>
    <row r="50" spans="3:26" ht="69" customHeight="1" x14ac:dyDescent="0.3">
      <c r="C50" s="80"/>
      <c r="D50" s="80"/>
      <c r="E50" s="80"/>
      <c r="F50" s="80"/>
      <c r="G50" s="80"/>
      <c r="H50" s="80"/>
      <c r="I50" s="80"/>
      <c r="J50" s="80"/>
      <c r="K50" s="80"/>
      <c r="L50" s="80"/>
      <c r="M50" s="81"/>
      <c r="N50" s="80"/>
      <c r="O50" s="80"/>
      <c r="P50" s="80"/>
      <c r="Q50" s="80"/>
      <c r="R50" s="80"/>
      <c r="S50" s="80"/>
      <c r="T50" s="67"/>
      <c r="U50" s="82"/>
      <c r="V50" s="82"/>
      <c r="W50" s="82"/>
      <c r="X50" s="82"/>
      <c r="Y50" s="82"/>
      <c r="Z50" s="82"/>
    </row>
    <row r="51" spans="3:26" ht="9.75" customHeight="1" x14ac:dyDescent="0.3">
      <c r="C51" s="67"/>
      <c r="D51" s="67"/>
      <c r="E51" s="67"/>
      <c r="F51" s="67"/>
      <c r="G51" s="67"/>
      <c r="H51" s="67"/>
      <c r="I51" s="67"/>
      <c r="J51" s="67"/>
      <c r="K51" s="80"/>
      <c r="L51" s="67"/>
      <c r="M51" s="69"/>
      <c r="N51" s="67"/>
      <c r="O51" s="67"/>
      <c r="P51" s="67"/>
      <c r="Q51" s="67"/>
      <c r="R51" s="67"/>
      <c r="S51" s="67"/>
      <c r="T51" s="67"/>
      <c r="U51" s="82"/>
      <c r="V51" s="82"/>
      <c r="W51" s="82"/>
      <c r="X51" s="82"/>
      <c r="Y51" s="82"/>
      <c r="Z51" s="82"/>
    </row>
    <row r="52" spans="3:26" ht="22.95" customHeight="1" x14ac:dyDescent="0.3">
      <c r="C52" s="77"/>
      <c r="D52" s="77"/>
      <c r="E52" s="67"/>
      <c r="F52" s="67"/>
      <c r="G52" s="67"/>
      <c r="H52" s="67"/>
      <c r="I52" s="67"/>
      <c r="J52" s="67"/>
      <c r="K52" s="80"/>
      <c r="L52" s="67"/>
      <c r="M52" s="69"/>
      <c r="N52" s="67"/>
      <c r="O52" s="67"/>
      <c r="P52" s="67"/>
      <c r="Q52" s="67"/>
      <c r="R52" s="67"/>
      <c r="S52" s="67"/>
      <c r="T52" s="67"/>
      <c r="U52" s="82"/>
      <c r="V52" s="82"/>
      <c r="W52" s="82"/>
      <c r="X52" s="82"/>
      <c r="Y52" s="82"/>
      <c r="Z52" s="82"/>
    </row>
    <row r="53" spans="3:26" ht="42.75" customHeight="1" x14ac:dyDescent="0.3">
      <c r="C53" s="77"/>
      <c r="D53" s="77"/>
      <c r="E53" s="67"/>
      <c r="F53" s="67"/>
      <c r="G53" s="67"/>
      <c r="H53" s="67"/>
      <c r="I53" s="67"/>
      <c r="J53" s="67"/>
      <c r="K53" s="80"/>
      <c r="L53" s="67"/>
      <c r="M53" s="69"/>
      <c r="N53" s="67"/>
      <c r="O53" s="67"/>
      <c r="P53" s="67"/>
      <c r="Q53" s="67"/>
      <c r="R53" s="67"/>
      <c r="S53" s="67"/>
      <c r="T53" s="67"/>
      <c r="U53" s="82"/>
      <c r="V53" s="82"/>
      <c r="W53" s="82"/>
      <c r="X53" s="82"/>
      <c r="Y53" s="82"/>
      <c r="Z53" s="82"/>
    </row>
    <row r="54" spans="3:26" ht="42.75" customHeight="1" x14ac:dyDescent="0.3">
      <c r="C54" s="77"/>
      <c r="D54" s="77"/>
      <c r="E54" s="67"/>
      <c r="F54" s="67"/>
      <c r="G54" s="67"/>
      <c r="H54" s="67"/>
      <c r="I54" s="67"/>
      <c r="J54" s="67"/>
      <c r="K54" s="80"/>
      <c r="L54" s="67"/>
      <c r="M54" s="69"/>
      <c r="N54" s="67"/>
      <c r="O54" s="67"/>
      <c r="P54" s="67"/>
      <c r="Q54" s="67"/>
      <c r="R54" s="67"/>
      <c r="S54" s="67"/>
      <c r="T54" s="67"/>
      <c r="U54" s="82"/>
      <c r="V54" s="82"/>
      <c r="W54" s="82"/>
      <c r="X54" s="82"/>
      <c r="Y54" s="82"/>
      <c r="Z54" s="82"/>
    </row>
    <row r="55" spans="3:26" ht="15" customHeight="1" x14ac:dyDescent="0.3">
      <c r="C55" s="77"/>
      <c r="D55" s="77"/>
      <c r="E55" s="67"/>
      <c r="F55" s="67"/>
      <c r="G55" s="67"/>
      <c r="H55" s="67"/>
      <c r="I55" s="67"/>
      <c r="J55" s="67"/>
      <c r="K55" s="80"/>
      <c r="L55" s="67"/>
      <c r="M55" s="69"/>
      <c r="N55" s="67"/>
      <c r="O55" s="67"/>
      <c r="P55" s="67"/>
      <c r="Q55" s="67"/>
      <c r="R55" s="67"/>
      <c r="S55" s="67"/>
      <c r="T55" s="67"/>
      <c r="U55" s="82"/>
      <c r="V55" s="82"/>
      <c r="W55" s="82"/>
      <c r="X55" s="82"/>
      <c r="Y55" s="82"/>
      <c r="Z55" s="82"/>
    </row>
    <row r="56" spans="3:26" ht="22.95" customHeight="1" x14ac:dyDescent="0.45">
      <c r="C56" s="44"/>
      <c r="D56" s="44"/>
      <c r="E56" s="44"/>
      <c r="F56" s="40"/>
      <c r="G56" s="40"/>
      <c r="H56" s="40"/>
      <c r="I56" s="40"/>
      <c r="J56" s="40"/>
      <c r="K56" s="83"/>
      <c r="L56" s="34"/>
      <c r="M56" s="84"/>
      <c r="N56" s="34"/>
      <c r="O56" s="85"/>
      <c r="P56" s="40"/>
      <c r="Q56" s="40"/>
      <c r="R56" s="40"/>
      <c r="S56" s="40"/>
      <c r="T56" s="40"/>
      <c r="U56" s="82"/>
      <c r="V56" s="82"/>
      <c r="W56" s="82"/>
      <c r="X56" s="82"/>
      <c r="Y56" s="82"/>
      <c r="Z56" s="82"/>
    </row>
    <row r="57" spans="3:26" ht="15" customHeight="1" x14ac:dyDescent="0.45">
      <c r="C57" s="44"/>
      <c r="D57" s="44"/>
      <c r="E57" s="44"/>
      <c r="F57" s="40"/>
      <c r="G57" s="40"/>
      <c r="H57" s="40"/>
      <c r="I57" s="40"/>
      <c r="J57" s="40"/>
      <c r="K57" s="83"/>
      <c r="L57" s="34"/>
      <c r="M57" s="84"/>
      <c r="N57" s="34"/>
      <c r="O57" s="85"/>
      <c r="P57" s="40"/>
      <c r="Q57" s="40"/>
      <c r="R57" s="40"/>
      <c r="S57" s="40"/>
      <c r="T57" s="40"/>
      <c r="U57" s="82"/>
      <c r="V57" s="82"/>
      <c r="W57" s="82"/>
      <c r="X57" s="82"/>
      <c r="Y57" s="82"/>
      <c r="Z57" s="82"/>
    </row>
    <row r="58" spans="3:26" s="89" customFormat="1" ht="22.95" customHeight="1" x14ac:dyDescent="0.3">
      <c r="C58" s="86"/>
      <c r="D58" s="101"/>
      <c r="E58" s="101"/>
      <c r="F58" s="101"/>
      <c r="G58" s="101"/>
      <c r="H58" s="101"/>
      <c r="I58" s="101"/>
      <c r="J58" s="101"/>
      <c r="K58" s="101"/>
      <c r="L58" s="101"/>
      <c r="M58" s="101"/>
      <c r="N58" s="101"/>
      <c r="O58" s="101"/>
      <c r="P58" s="101"/>
      <c r="Q58" s="101"/>
      <c r="R58" s="101"/>
      <c r="S58" s="88"/>
      <c r="T58" s="88"/>
      <c r="U58" s="82"/>
      <c r="V58" s="82"/>
      <c r="W58" s="82"/>
      <c r="X58" s="82"/>
      <c r="Y58" s="82"/>
      <c r="Z58" s="82"/>
    </row>
    <row r="59" spans="3:26" ht="34.5" customHeight="1" x14ac:dyDescent="0.45">
      <c r="C59" s="80"/>
      <c r="D59" s="44"/>
      <c r="E59" s="44"/>
      <c r="F59" s="40"/>
      <c r="G59" s="40"/>
      <c r="H59" s="40"/>
      <c r="I59" s="40"/>
      <c r="J59" s="40"/>
      <c r="K59" s="83"/>
      <c r="L59" s="34"/>
      <c r="M59" s="84"/>
      <c r="N59" s="34"/>
      <c r="O59" s="85"/>
      <c r="P59" s="40"/>
      <c r="Q59" s="40"/>
      <c r="R59" s="40"/>
      <c r="S59" s="40"/>
      <c r="T59" s="40"/>
      <c r="U59" s="82"/>
      <c r="V59" s="82"/>
      <c r="W59" s="82"/>
      <c r="X59" s="82"/>
      <c r="Y59" s="82"/>
      <c r="Z59" s="82"/>
    </row>
    <row r="60" spans="3:26" ht="42.75" customHeight="1" x14ac:dyDescent="0.45">
      <c r="C60" s="67"/>
      <c r="D60" s="44"/>
      <c r="E60" s="44"/>
      <c r="F60" s="40"/>
      <c r="G60" s="40"/>
      <c r="H60" s="40"/>
      <c r="I60" s="40"/>
      <c r="J60" s="40"/>
      <c r="K60" s="83"/>
      <c r="L60" s="34"/>
      <c r="M60" s="84"/>
      <c r="N60" s="34"/>
      <c r="O60" s="85"/>
      <c r="P60" s="40"/>
      <c r="Q60" s="40"/>
      <c r="R60" s="40"/>
      <c r="S60" s="40"/>
      <c r="T60" s="40"/>
      <c r="U60" s="82"/>
      <c r="V60" s="82"/>
      <c r="W60" s="82"/>
      <c r="X60" s="82"/>
      <c r="Y60" s="82"/>
      <c r="Z60" s="82"/>
    </row>
    <row r="61" spans="3:26" ht="42.75" customHeight="1" x14ac:dyDescent="0.45">
      <c r="C61" s="77"/>
      <c r="D61" s="44"/>
      <c r="E61" s="44"/>
      <c r="F61" s="40"/>
      <c r="G61" s="40"/>
      <c r="H61" s="40"/>
      <c r="I61" s="40"/>
      <c r="J61" s="40"/>
      <c r="K61" s="83"/>
      <c r="L61" s="34"/>
      <c r="M61" s="84"/>
      <c r="N61" s="34"/>
      <c r="O61" s="85"/>
      <c r="P61" s="40"/>
      <c r="Q61" s="40"/>
      <c r="R61" s="40"/>
      <c r="S61" s="40"/>
      <c r="T61" s="40"/>
      <c r="U61" s="82"/>
      <c r="V61" s="82"/>
      <c r="W61" s="82"/>
      <c r="X61" s="82"/>
      <c r="Y61" s="82"/>
      <c r="Z61" s="82"/>
    </row>
    <row r="62" spans="3:26" x14ac:dyDescent="0.3">
      <c r="H62" s="2"/>
    </row>
    <row r="63" spans="3:26" x14ac:dyDescent="0.3">
      <c r="H63" s="2"/>
    </row>
    <row r="90" spans="1:48" s="91" customFormat="1" ht="25.8" x14ac:dyDescent="0.5">
      <c r="A90" s="90"/>
      <c r="B90" s="90"/>
      <c r="H90" s="92"/>
      <c r="K90" s="93"/>
      <c r="L90" s="90"/>
      <c r="M90" s="94"/>
      <c r="N90" s="90"/>
      <c r="O90" s="95"/>
      <c r="AS90" s="96"/>
      <c r="AT90" s="96"/>
      <c r="AU90" s="96"/>
      <c r="AV90" s="96"/>
    </row>
    <row r="91" spans="1:48" s="91" customFormat="1" ht="25.8" hidden="1" x14ac:dyDescent="0.5">
      <c r="A91" s="90"/>
      <c r="B91" s="90"/>
      <c r="H91" s="92"/>
      <c r="K91" s="93"/>
      <c r="L91" s="90"/>
      <c r="M91" s="94"/>
      <c r="N91" s="90"/>
      <c r="O91" s="95"/>
      <c r="AS91" s="96"/>
      <c r="AT91" s="96"/>
      <c r="AU91" s="96"/>
      <c r="AV91" s="96"/>
    </row>
    <row r="92" spans="1:48" s="91" customFormat="1" ht="25.8" hidden="1" x14ac:dyDescent="0.5">
      <c r="A92" s="90"/>
      <c r="B92" s="90"/>
      <c r="H92" s="92"/>
      <c r="K92" s="93"/>
      <c r="L92" s="90"/>
      <c r="M92" s="94"/>
      <c r="N92" s="90"/>
      <c r="O92" s="95"/>
      <c r="AS92" s="96"/>
      <c r="AT92" s="96"/>
      <c r="AU92" s="96"/>
      <c r="AV92" s="96"/>
    </row>
    <row r="93" spans="1:48" s="91" customFormat="1" ht="25.8" hidden="1" x14ac:dyDescent="0.5">
      <c r="A93" s="90"/>
      <c r="B93" s="90"/>
      <c r="H93" s="92"/>
      <c r="K93" s="93"/>
      <c r="L93" s="90"/>
      <c r="M93" s="94"/>
      <c r="N93" s="90"/>
      <c r="O93" s="95"/>
      <c r="AS93" s="96"/>
      <c r="AT93" s="96"/>
      <c r="AU93" s="96"/>
      <c r="AV93" s="96"/>
    </row>
    <row r="94" spans="1:48" s="91" customFormat="1" ht="33.75" hidden="1" customHeight="1" x14ac:dyDescent="0.5">
      <c r="A94" s="90"/>
      <c r="B94" s="90"/>
      <c r="H94" s="92"/>
      <c r="K94" s="93"/>
      <c r="L94" s="90"/>
      <c r="M94" s="94"/>
      <c r="N94" s="90"/>
      <c r="O94" s="95"/>
      <c r="AS94" s="96"/>
      <c r="AT94" s="96"/>
      <c r="AU94" s="96"/>
      <c r="AV94" s="96"/>
    </row>
    <row r="95" spans="1:48" s="91" customFormat="1" ht="25.8" hidden="1" x14ac:dyDescent="0.5">
      <c r="A95" s="90"/>
      <c r="B95" s="90"/>
      <c r="H95" s="92"/>
      <c r="K95" s="93"/>
      <c r="L95" s="90"/>
      <c r="M95" s="94"/>
      <c r="N95" s="90"/>
      <c r="O95" s="95"/>
      <c r="AS95" s="96"/>
      <c r="AT95" s="96"/>
      <c r="AU95" s="96"/>
      <c r="AV95" s="96"/>
    </row>
    <row r="96" spans="1:48" s="91" customFormat="1" ht="25.8" hidden="1" x14ac:dyDescent="0.5">
      <c r="A96" s="90"/>
      <c r="B96" s="90"/>
      <c r="H96" s="92"/>
      <c r="K96" s="93"/>
      <c r="L96" s="90"/>
      <c r="M96" s="94"/>
      <c r="N96" s="90"/>
      <c r="O96" s="95"/>
      <c r="AS96" s="96"/>
      <c r="AT96" s="96"/>
      <c r="AU96" s="96"/>
      <c r="AV96" s="96"/>
    </row>
    <row r="97" spans="1:224" s="91" customFormat="1" ht="25.8" hidden="1" x14ac:dyDescent="0.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7"/>
      <c r="AT97" s="97"/>
      <c r="AU97" s="97"/>
      <c r="AV97" s="97"/>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c r="GH97" s="99"/>
      <c r="GI97" s="99"/>
      <c r="GJ97" s="99"/>
      <c r="GK97" s="99"/>
      <c r="GL97" s="99"/>
      <c r="GM97" s="99"/>
      <c r="GN97" s="99"/>
      <c r="GO97" s="99"/>
      <c r="GP97" s="99"/>
      <c r="GQ97" s="99"/>
      <c r="GR97" s="99"/>
      <c r="GS97" s="99"/>
      <c r="GT97" s="99"/>
      <c r="GU97" s="99"/>
      <c r="GV97" s="99"/>
      <c r="GW97" s="99"/>
      <c r="GX97" s="99"/>
      <c r="GY97" s="99"/>
      <c r="GZ97" s="99"/>
      <c r="HA97" s="99"/>
      <c r="HB97" s="99"/>
      <c r="HC97" s="99"/>
      <c r="HD97" s="99"/>
      <c r="HE97" s="99"/>
      <c r="HF97" s="99"/>
      <c r="HG97" s="99"/>
      <c r="HH97" s="99"/>
      <c r="HI97" s="99"/>
      <c r="HJ97" s="99"/>
      <c r="HK97" s="99"/>
      <c r="HL97" s="99"/>
      <c r="HM97" s="99"/>
      <c r="HN97" s="99"/>
      <c r="HO97" s="99"/>
      <c r="HP97" s="99"/>
    </row>
    <row r="98" spans="1:224" s="91" customFormat="1" ht="25.8" hidden="1" x14ac:dyDescent="0.5">
      <c r="A98" s="90"/>
      <c r="B98" s="90"/>
      <c r="H98" s="92"/>
      <c r="K98" s="93"/>
      <c r="L98" s="90"/>
      <c r="M98" s="94"/>
      <c r="N98" s="90"/>
      <c r="O98" s="95"/>
      <c r="AS98" s="96"/>
      <c r="AT98" s="96"/>
      <c r="AU98" s="96"/>
      <c r="AV98" s="96"/>
    </row>
    <row r="99" spans="1:224" s="91" customFormat="1" ht="25.8" hidden="1" x14ac:dyDescent="0.5">
      <c r="A99" s="90"/>
      <c r="B99" s="90"/>
      <c r="H99" s="92"/>
      <c r="K99" s="93"/>
      <c r="L99" s="90"/>
      <c r="M99" s="94"/>
      <c r="N99" s="90"/>
      <c r="O99" s="95"/>
      <c r="AS99" s="96"/>
      <c r="AT99" s="96"/>
      <c r="AU99" s="96"/>
      <c r="AV99" s="96"/>
    </row>
    <row r="100" spans="1:224" s="91" customFormat="1" ht="25.8" hidden="1" x14ac:dyDescent="0.5">
      <c r="A100" s="90"/>
      <c r="B100" s="90"/>
      <c r="H100" s="92"/>
      <c r="K100" s="93"/>
      <c r="L100" s="90"/>
      <c r="M100" s="94"/>
      <c r="N100" s="90"/>
      <c r="O100" s="95"/>
      <c r="AS100" s="96"/>
      <c r="AT100" s="96"/>
      <c r="AU100" s="96"/>
      <c r="AV100" s="96"/>
    </row>
    <row r="101" spans="1:224" s="91" customFormat="1" ht="25.8" hidden="1" x14ac:dyDescent="0.5">
      <c r="A101" s="90"/>
      <c r="B101" s="90"/>
      <c r="H101" s="92"/>
      <c r="K101" s="93"/>
      <c r="L101" s="90"/>
      <c r="M101" s="94"/>
      <c r="N101" s="90"/>
      <c r="O101" s="95"/>
      <c r="AS101" s="96"/>
      <c r="AT101" s="96"/>
      <c r="AU101" s="96"/>
      <c r="AV101" s="96"/>
    </row>
    <row r="102" spans="1:224" s="91" customFormat="1" ht="25.8" hidden="1" x14ac:dyDescent="0.5">
      <c r="A102" s="90"/>
      <c r="B102" s="90"/>
      <c r="H102" s="92"/>
      <c r="K102" s="93"/>
      <c r="L102" s="90"/>
      <c r="M102" s="94"/>
      <c r="N102" s="90"/>
      <c r="O102" s="95"/>
      <c r="AS102" s="96"/>
      <c r="AT102" s="96"/>
      <c r="AU102" s="96"/>
      <c r="AV102" s="96"/>
    </row>
    <row r="103" spans="1:224" hidden="1" x14ac:dyDescent="0.3"/>
    <row r="104" spans="1:224" ht="61.95" hidden="1" customHeight="1" x14ac:dyDescent="0.3"/>
    <row r="105" spans="1:224" ht="46.95" customHeight="1" x14ac:dyDescent="0.3"/>
    <row r="106" spans="1:224" ht="46.95" customHeight="1" x14ac:dyDescent="0.3"/>
    <row r="107" spans="1:224" ht="46.95" customHeight="1" x14ac:dyDescent="0.3"/>
    <row r="108" spans="1:224" ht="61.95" customHeight="1" x14ac:dyDescent="0.3">
      <c r="H108" s="2"/>
    </row>
    <row r="109" spans="1:224" ht="46.95" customHeight="1" x14ac:dyDescent="0.3"/>
    <row r="110" spans="1:224" ht="46.95" customHeight="1" x14ac:dyDescent="0.3"/>
    <row r="111" spans="1:224" ht="46.95" customHeight="1" x14ac:dyDescent="0.3"/>
    <row r="112" spans="1:224" ht="61.95" customHeight="1" x14ac:dyDescent="0.3">
      <c r="H112" s="2"/>
    </row>
    <row r="113" ht="46.95" customHeight="1" x14ac:dyDescent="0.3"/>
    <row r="114" ht="46.95" customHeight="1" x14ac:dyDescent="0.3"/>
    <row r="115" ht="46.95" customHeight="1" x14ac:dyDescent="0.3"/>
    <row r="236" spans="29:30" ht="21" x14ac:dyDescent="0.3">
      <c r="AC236" s="98" t="s">
        <v>40</v>
      </c>
      <c r="AD236" s="98">
        <v>5</v>
      </c>
    </row>
    <row r="237" spans="29:30" ht="21" x14ac:dyDescent="0.3">
      <c r="AC237" s="98" t="s">
        <v>39</v>
      </c>
      <c r="AD237" s="98">
        <v>4</v>
      </c>
    </row>
    <row r="238" spans="29:30" ht="21" x14ac:dyDescent="0.3">
      <c r="AC238" s="98" t="s">
        <v>38</v>
      </c>
      <c r="AD238" s="98">
        <v>3</v>
      </c>
    </row>
    <row r="239" spans="29:30" ht="21" x14ac:dyDescent="0.3">
      <c r="AC239" s="98" t="s">
        <v>37</v>
      </c>
      <c r="AD239" s="98">
        <v>2</v>
      </c>
    </row>
    <row r="240" spans="29:30" ht="21" x14ac:dyDescent="0.3">
      <c r="AC240" s="98" t="s">
        <v>36</v>
      </c>
      <c r="AD240" s="98">
        <v>1</v>
      </c>
    </row>
  </sheetData>
  <sheetProtection algorithmName="SHA-512" hashValue="PAdO+IfWEVT31MxGupCoa5/se5tbEljDltvhwp2dxvHpw+Q5C81j+I3M4P0LeoubBQWChyJkpmqkp/Yxpn8YAg==" saltValue="r4jbPopEWrL7Nu0eprmAiQ==" spinCount="100000" sheet="1" objects="1" scenarios="1"/>
  <mergeCells count="33">
    <mergeCell ref="DY97:EN97"/>
    <mergeCell ref="EO97:FD97"/>
    <mergeCell ref="FE97:FT97"/>
    <mergeCell ref="FU97:GJ97"/>
    <mergeCell ref="GK97:GZ97"/>
    <mergeCell ref="HA97:HP97"/>
    <mergeCell ref="AG97:AR97"/>
    <mergeCell ref="AW97:BL97"/>
    <mergeCell ref="BM97:CB97"/>
    <mergeCell ref="CC97:CR97"/>
    <mergeCell ref="CS97:DH97"/>
    <mergeCell ref="DI97:DX97"/>
    <mergeCell ref="P44:X44"/>
    <mergeCell ref="P46:Y46"/>
    <mergeCell ref="P48:X48"/>
    <mergeCell ref="D58:R58"/>
    <mergeCell ref="A97:P97"/>
    <mergeCell ref="Q97:AF97"/>
    <mergeCell ref="AA32:AA42"/>
    <mergeCell ref="AB32:AB42"/>
    <mergeCell ref="C33:J33"/>
    <mergeCell ref="P33:R33"/>
    <mergeCell ref="T33:V33"/>
    <mergeCell ref="C40:J40"/>
    <mergeCell ref="U40:U43"/>
    <mergeCell ref="C41:J41"/>
    <mergeCell ref="P42:T42"/>
    <mergeCell ref="C2:J2"/>
    <mergeCell ref="F5:J6"/>
    <mergeCell ref="C19:J19"/>
    <mergeCell ref="C21:J21"/>
    <mergeCell ref="C24:J24"/>
    <mergeCell ref="P24:AH24"/>
  </mergeCells>
  <conditionalFormatting sqref="J28:J29 J44 J46 J36:J37">
    <cfRule type="containsText" dxfId="38" priority="10" operator="containsText" text="0">
      <formula>NOT(ISERROR(SEARCH("0",J28)))</formula>
    </cfRule>
  </conditionalFormatting>
  <conditionalFormatting sqref="J28:J29 J44 J46 J36:J37">
    <cfRule type="containsText" dxfId="37" priority="9" operator="containsText" text="1">
      <formula>NOT(ISERROR(SEARCH("1",J28)))</formula>
    </cfRule>
  </conditionalFormatting>
  <conditionalFormatting sqref="J28:J29 J44 J46 J36:J37">
    <cfRule type="containsText" dxfId="36" priority="8" operator="containsText" text="2">
      <formula>NOT(ISERROR(SEARCH("2",J28)))</formula>
    </cfRule>
  </conditionalFormatting>
  <conditionalFormatting sqref="Y27:Y29">
    <cfRule type="containsText" dxfId="35" priority="7" operator="containsText" text="1">
      <formula>NOT(ISERROR(SEARCH("1",Y27)))</formula>
    </cfRule>
  </conditionalFormatting>
  <conditionalFormatting sqref="P27:P29">
    <cfRule type="expression" dxfId="34" priority="6" stopIfTrue="1">
      <formula>($Y$27=1)</formula>
    </cfRule>
  </conditionalFormatting>
  <conditionalFormatting sqref="F28 E28:E29 F36 E46 G36:H37 E44:H44 G46:H46 G28:H29 E36:E37">
    <cfRule type="containsBlanks" dxfId="33" priority="5">
      <formula>LEN(TRIM(E28))=0</formula>
    </cfRule>
  </conditionalFormatting>
  <conditionalFormatting sqref="G28 G36">
    <cfRule type="expression" dxfId="32" priority="4">
      <formula>($H$28)=1</formula>
    </cfRule>
  </conditionalFormatting>
  <conditionalFormatting sqref="G44">
    <cfRule type="expression" dxfId="31" priority="3">
      <formula>($H$44)=1</formula>
    </cfRule>
  </conditionalFormatting>
  <conditionalFormatting sqref="G46">
    <cfRule type="expression" dxfId="30" priority="2">
      <formula>($H$46)=1</formula>
    </cfRule>
  </conditionalFormatting>
  <conditionalFormatting sqref="G29 G37">
    <cfRule type="expression" dxfId="29" priority="1">
      <formula>($H$29)=1</formula>
    </cfRule>
  </conditionalFormatting>
  <dataValidations count="1">
    <dataValidation type="list" allowBlank="1" showInputMessage="1" showErrorMessage="1" prompt="UTISEZ LA LISTE DEROULANTE" sqref="D14:D18" xr:uid="{929E240F-0394-4D8E-BC39-F1BF772FFE94}">
      <formula1>"R4,R3,R2,R1,N3"</formula1>
    </dataValidation>
  </dataValidations>
  <printOptions horizontalCentered="1" verticalCentered="1"/>
  <pageMargins left="0" right="0" top="0" bottom="0" header="0.51181102362204722" footer="0.51181102362204722"/>
  <pageSetup paperSize="9" scale="27" orientation="portrait" horizontalDpi="4294967292" verticalDpi="4294967292" r:id="rId1"/>
  <headerFooter alignWithMargins="0"/>
  <colBreaks count="2" manualBreakCount="2">
    <brk id="37" max="1048575" man="1"/>
    <brk id="4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C495-1440-48A5-8C18-85451F5CE913}">
  <sheetPr>
    <tabColor theme="3" tint="0.39997558519241921"/>
    <pageSetUpPr fitToPage="1"/>
  </sheetPr>
  <dimension ref="A1:HP240"/>
  <sheetViews>
    <sheetView showGridLines="0" topLeftCell="A34" zoomScale="59" zoomScaleNormal="59" zoomScaleSheetLayoutView="10" workbookViewId="0">
      <selection activeCell="G47" sqref="G47"/>
    </sheetView>
  </sheetViews>
  <sheetFormatPr baseColWidth="10" defaultColWidth="11.88671875" defaultRowHeight="15.6" outlineLevelCol="1" x14ac:dyDescent="0.3"/>
  <cols>
    <col min="1" max="1" width="9.109375" style="1" customWidth="1"/>
    <col min="2" max="2" width="7.21875" style="1" hidden="1" customWidth="1" outlineLevel="1"/>
    <col min="3" max="3" width="74.6640625" style="2" bestFit="1" customWidth="1" collapsed="1"/>
    <col min="4" max="4" width="39.109375" style="2" customWidth="1"/>
    <col min="5" max="5" width="16.33203125" style="2" customWidth="1"/>
    <col min="6" max="6" width="14.44140625" style="2" bestFit="1" customWidth="1"/>
    <col min="7" max="7" width="14.44140625" style="2" customWidth="1"/>
    <col min="8" max="8" width="14.44140625" style="3" hidden="1" customWidth="1" outlineLevel="1"/>
    <col min="9" max="9" width="22.44140625" style="2" bestFit="1" customWidth="1" collapsed="1"/>
    <col min="10" max="10" width="22.44140625" style="2" customWidth="1"/>
    <col min="11" max="11" width="10.77734375" style="4" hidden="1" customWidth="1" outlineLevel="1"/>
    <col min="12" max="12" width="18" style="1" hidden="1" customWidth="1" outlineLevel="1"/>
    <col min="13" max="13" width="17.88671875" style="5" hidden="1" customWidth="1" outlineLevel="1"/>
    <col min="14" max="14" width="10.77734375" style="1" customWidth="1" collapsed="1"/>
    <col min="15" max="15" width="15.77734375" style="6" bestFit="1" customWidth="1"/>
    <col min="16" max="16" width="25.77734375" style="2" hidden="1" customWidth="1" outlineLevel="1"/>
    <col min="17" max="17" width="24.6640625" style="2" hidden="1" customWidth="1" outlineLevel="1"/>
    <col min="18" max="18" width="30.5546875" style="2" hidden="1" customWidth="1" outlineLevel="1"/>
    <col min="19" max="19" width="34.6640625" style="2" hidden="1" customWidth="1" outlineLevel="1"/>
    <col min="20" max="20" width="44.44140625" style="2" hidden="1" customWidth="1" outlineLevel="1"/>
    <col min="21" max="21" width="51.88671875" style="2" hidden="1" customWidth="1" outlineLevel="1"/>
    <col min="22" max="22" width="37.21875" style="2" hidden="1" customWidth="1" outlineLevel="1"/>
    <col min="23" max="23" width="40.5546875" style="2" hidden="1" customWidth="1" outlineLevel="1"/>
    <col min="24" max="24" width="33.44140625" style="2" hidden="1" customWidth="1" outlineLevel="1"/>
    <col min="25" max="25" width="21.88671875" style="2" hidden="1" customWidth="1" outlineLevel="1"/>
    <col min="26" max="26" width="43" style="2" hidden="1" customWidth="1" outlineLevel="1"/>
    <col min="27" max="28" width="45.21875" style="2" hidden="1" customWidth="1" outlineLevel="1"/>
    <col min="29" max="30" width="42.44140625" style="2" hidden="1" customWidth="1" outlineLevel="1"/>
    <col min="31" max="32" width="35.21875" style="2" hidden="1" customWidth="1" outlineLevel="1"/>
    <col min="33" max="33" width="45.21875" style="2" hidden="1" customWidth="1" outlineLevel="1"/>
    <col min="34" max="34" width="35.21875" style="2" hidden="1" customWidth="1" outlineLevel="1"/>
    <col min="35" max="35" width="18" style="2" bestFit="1" customWidth="1" collapsed="1"/>
    <col min="36" max="36" width="15.77734375" style="2" bestFit="1" customWidth="1"/>
    <col min="37" max="37" width="11.88671875" style="2" bestFit="1" customWidth="1"/>
    <col min="38" max="38" width="8.33203125" style="2" bestFit="1" customWidth="1"/>
    <col min="39" max="39" width="10" style="2" bestFit="1" customWidth="1"/>
    <col min="40" max="40" width="11.109375" style="2" bestFit="1" customWidth="1"/>
    <col min="41" max="41" width="14.6640625" style="2" customWidth="1"/>
    <col min="42" max="42" width="11.109375" style="2" bestFit="1" customWidth="1"/>
    <col min="43" max="43" width="18" style="2" customWidth="1"/>
    <col min="44" max="44" width="16.33203125" style="2" bestFit="1" customWidth="1"/>
    <col min="45" max="16384" width="11.88671875" style="2"/>
  </cols>
  <sheetData>
    <row r="1" spans="1:44" ht="33" customHeight="1" x14ac:dyDescent="0.3"/>
    <row r="2" spans="1:44" s="10" customFormat="1" ht="139.94999999999999" customHeight="1" x14ac:dyDescent="0.3">
      <c r="A2" s="6"/>
      <c r="B2" s="6"/>
      <c r="C2" s="111" t="s">
        <v>0</v>
      </c>
      <c r="D2" s="111"/>
      <c r="E2" s="111"/>
      <c r="F2" s="111"/>
      <c r="G2" s="111"/>
      <c r="H2" s="111"/>
      <c r="I2" s="111"/>
      <c r="J2" s="111"/>
      <c r="K2" s="7"/>
      <c r="L2" s="7"/>
      <c r="M2" s="8"/>
      <c r="N2" s="7"/>
      <c r="O2" s="7"/>
      <c r="P2" s="7"/>
      <c r="Q2" s="7"/>
      <c r="R2" s="7"/>
      <c r="S2" s="7"/>
      <c r="T2" s="7"/>
      <c r="U2" s="7"/>
      <c r="V2" s="7"/>
      <c r="W2" s="7"/>
      <c r="X2" s="7"/>
      <c r="Y2" s="7"/>
      <c r="Z2" s="7"/>
      <c r="AA2" s="7"/>
      <c r="AB2" s="7"/>
      <c r="AC2" s="7"/>
      <c r="AD2" s="7"/>
      <c r="AE2" s="7"/>
      <c r="AF2" s="7"/>
      <c r="AG2" s="7"/>
      <c r="AH2" s="7"/>
      <c r="AI2" s="9"/>
      <c r="AJ2" s="9"/>
      <c r="AK2" s="9"/>
      <c r="AL2" s="9"/>
      <c r="AM2" s="9"/>
      <c r="AN2" s="9"/>
      <c r="AO2" s="9"/>
      <c r="AP2" s="9"/>
      <c r="AQ2" s="9"/>
      <c r="AR2" s="9"/>
    </row>
    <row r="3" spans="1:44" ht="16.2" thickBot="1" x14ac:dyDescent="0.35"/>
    <row r="4" spans="1:44" ht="32.25" customHeight="1" x14ac:dyDescent="0.3">
      <c r="C4" s="11" t="str">
        <f>'[2]A RENSEIGNER'!B11</f>
        <v xml:space="preserve">DATE DE LA COMPETITION   </v>
      </c>
      <c r="D4" s="12">
        <f>IF(ISBLANK('[2]A RENSEIGNER'!C11),"",'[2]A RENSEIGNER'!C11)</f>
        <v>44948</v>
      </c>
    </row>
    <row r="5" spans="1:44" ht="32.25" customHeight="1" x14ac:dyDescent="0.3">
      <c r="C5" s="13" t="str">
        <f>'[2]A RENSEIGNER'!B12</f>
        <v xml:space="preserve">LIEU   </v>
      </c>
      <c r="D5" s="14" t="str">
        <f>IF(ISBLANK('[2]A RENSEIGNER'!C12),"",'[2]A RENSEIGNER'!C12)</f>
        <v>ABASM</v>
      </c>
      <c r="F5" s="112" t="s">
        <v>1</v>
      </c>
      <c r="G5" s="112"/>
      <c r="H5" s="112"/>
      <c r="I5" s="112"/>
      <c r="J5" s="112"/>
    </row>
    <row r="6" spans="1:44" ht="32.25" customHeight="1" x14ac:dyDescent="0.3">
      <c r="C6" s="13" t="str">
        <f>'[2]A RENSEIGNER'!B13</f>
        <v xml:space="preserve">DIRECTEUR DE JEU   </v>
      </c>
      <c r="D6" s="14" t="str">
        <f>IF(ISBLANK('[2]A RENSEIGNER'!C13),"",'[2]A RENSEIGNER'!C13)</f>
        <v/>
      </c>
      <c r="F6" s="112"/>
      <c r="G6" s="112"/>
      <c r="H6" s="112"/>
      <c r="I6" s="112"/>
      <c r="J6" s="112"/>
    </row>
    <row r="7" spans="1:44" ht="32.25" customHeight="1" x14ac:dyDescent="0.3">
      <c r="C7" s="13" t="str">
        <f>'[2]A RENSEIGNER'!B14</f>
        <v xml:space="preserve">TOURNOI N°   </v>
      </c>
      <c r="D7" s="15">
        <f>IF(ISBLANK('[2]A RENSEIGNER'!C14),"",'[2]A RENSEIGNER'!C14)</f>
        <v>2</v>
      </c>
    </row>
    <row r="8" spans="1:44" ht="32.25" customHeight="1" x14ac:dyDescent="0.3">
      <c r="C8" s="13" t="str">
        <f>'[2]A RENSEIGNER'!B15</f>
        <v xml:space="preserve">POULE N°   </v>
      </c>
      <c r="D8" s="15">
        <f>IF(ISBLANK('[2]A RENSEIGNER'!C15),"",'[2]A RENSEIGNER'!C15)</f>
        <v>2</v>
      </c>
    </row>
    <row r="9" spans="1:44" ht="32.25" customHeight="1" thickBot="1" x14ac:dyDescent="0.35">
      <c r="C9" s="16" t="str">
        <f>'[2]A RENSEIGNER'!B16</f>
        <v xml:space="preserve">MODE DE JEU    </v>
      </c>
      <c r="D9" s="17" t="str">
        <f>IF(ISBLANK('[2]A RENSEIGNER'!C16),"",'[2]A RENSEIGNER'!C16)</f>
        <v>LIBRE</v>
      </c>
    </row>
    <row r="10" spans="1:44" ht="31.2" x14ac:dyDescent="0.6">
      <c r="C10" s="18"/>
      <c r="D10" s="19"/>
    </row>
    <row r="12" spans="1:44" ht="31.2" x14ac:dyDescent="0.6">
      <c r="C12" s="20" t="s">
        <v>2</v>
      </c>
      <c r="D12" s="21" t="s">
        <v>3</v>
      </c>
    </row>
    <row r="14" spans="1:44" ht="31.2" x14ac:dyDescent="0.6">
      <c r="C14" s="22" t="str">
        <f>IF(ISBLANK('[2]A RENSEIGNER'!B28),"",'[2]A RENSEIGNER'!B28)</f>
        <v>PIVONET Françis</v>
      </c>
      <c r="D14" s="22" t="str">
        <f>'[2]A RENSEIGNER'!C28</f>
        <v>R2</v>
      </c>
      <c r="E14" s="23">
        <f>VLOOKUP(D14,$P$34:$Q$38,2,0)</f>
        <v>100</v>
      </c>
      <c r="F14" s="24"/>
      <c r="G14" s="24"/>
      <c r="H14" s="24"/>
      <c r="I14" s="24"/>
      <c r="J14" s="24"/>
      <c r="K14" s="24"/>
      <c r="L14" s="24"/>
      <c r="M14" s="25"/>
      <c r="N14" s="24"/>
      <c r="O14" s="24"/>
      <c r="P14" s="24"/>
      <c r="Q14" s="24"/>
      <c r="R14" s="24"/>
      <c r="S14" s="24"/>
      <c r="T14" s="24"/>
      <c r="U14" s="24"/>
      <c r="V14" s="24"/>
      <c r="W14" s="24"/>
      <c r="X14" s="24"/>
      <c r="Y14" s="24"/>
      <c r="Z14" s="24"/>
      <c r="AA14" s="24"/>
      <c r="AB14" s="24"/>
      <c r="AC14" s="24"/>
      <c r="AD14" s="24"/>
      <c r="AE14" s="24"/>
      <c r="AF14" s="24"/>
      <c r="AG14" s="24"/>
      <c r="AH14" s="24"/>
    </row>
    <row r="15" spans="1:44" ht="31.2" x14ac:dyDescent="0.6">
      <c r="C15" s="22" t="str">
        <f>IF(ISBLANK('[2]A RENSEIGNER'!B29),"",'[2]A RENSEIGNER'!B29)</f>
        <v>PEYROLE Philippe</v>
      </c>
      <c r="D15" s="22" t="str">
        <f>'[2]A RENSEIGNER'!C29</f>
        <v>R2</v>
      </c>
      <c r="E15" s="26">
        <f>VLOOKUP(D15,$P$34:$Q$38,2,0)</f>
        <v>100</v>
      </c>
    </row>
    <row r="16" spans="1:44" ht="31.2" x14ac:dyDescent="0.6">
      <c r="C16" s="22" t="str">
        <f>IF(ISBLANK('[2]A RENSEIGNER'!B30),"",'[2]A RENSEIGNER'!B30)</f>
        <v>LECLERC Michel</v>
      </c>
      <c r="D16" s="22" t="str">
        <f>'[2]A RENSEIGNER'!C30</f>
        <v>R2</v>
      </c>
      <c r="E16" s="27">
        <f>VLOOKUP(D16,$P$34:$Q$38,2,0)</f>
        <v>100</v>
      </c>
    </row>
    <row r="17" spans="1:44" ht="34.5" customHeight="1" x14ac:dyDescent="0.6">
      <c r="C17" s="28"/>
      <c r="D17" s="28"/>
      <c r="E17" s="27"/>
      <c r="H17" s="2"/>
    </row>
    <row r="18" spans="1:44" ht="31.8" thickBot="1" x14ac:dyDescent="0.65">
      <c r="C18" s="28"/>
      <c r="D18" s="28"/>
      <c r="E18" s="27"/>
      <c r="H18" s="2"/>
    </row>
    <row r="19" spans="1:44" ht="46.8" thickBot="1" x14ac:dyDescent="0.65">
      <c r="C19" s="113" t="str">
        <f>IF(ISBLANK('[2]A RENSEIGNER'!C16),"",IF('[2]A RENSEIGNER'!C16="3 BANDES","LA DISTANCE DE LA POULE EST DE"&amp;" "&amp;IF(AND(D14=D15=D16),VLOOKUP(D14,P34:Q38,2,0),MAX(E14:E16))&amp;"  "&amp;"POINTS EN 50 REPRISES","LA DISTANCE DE LA POULE EST DE"&amp;" "&amp;IF(AND(D14=D15=D16),VLOOKUP(D14,P34:Q38,2,0),MAX(E14:E16))&amp;"  "&amp;"POINTS EN 30 REPRISES"))</f>
        <v>LA DISTANCE DE LA POULE EST DE 100  POINTS EN 30 REPRISES</v>
      </c>
      <c r="D19" s="114"/>
      <c r="E19" s="114"/>
      <c r="F19" s="114"/>
      <c r="G19" s="114"/>
      <c r="H19" s="114"/>
      <c r="I19" s="114"/>
      <c r="J19" s="115"/>
      <c r="K19" s="29"/>
      <c r="L19" s="29"/>
      <c r="M19" s="30"/>
      <c r="N19" s="31"/>
      <c r="O19" s="31"/>
      <c r="P19" s="31"/>
      <c r="Q19" s="31"/>
      <c r="R19" s="31"/>
      <c r="S19" s="31"/>
      <c r="T19" s="31"/>
      <c r="U19" s="31"/>
      <c r="AI19" s="24"/>
      <c r="AJ19" s="24"/>
      <c r="AK19" s="24"/>
      <c r="AL19" s="24"/>
      <c r="AM19" s="24"/>
      <c r="AN19" s="24"/>
      <c r="AO19" s="24"/>
      <c r="AP19" s="24"/>
      <c r="AQ19" s="24"/>
      <c r="AR19" s="24"/>
    </row>
    <row r="20" spans="1:44" ht="46.2" x14ac:dyDescent="0.6">
      <c r="C20" s="31"/>
      <c r="D20" s="31"/>
      <c r="E20" s="31"/>
      <c r="F20" s="31"/>
      <c r="G20" s="31"/>
      <c r="H20" s="31"/>
      <c r="I20" s="31"/>
      <c r="J20" s="31"/>
      <c r="K20" s="31"/>
      <c r="L20" s="31"/>
      <c r="M20" s="30"/>
      <c r="N20" s="31"/>
      <c r="O20" s="31"/>
      <c r="P20" s="31"/>
      <c r="Q20" s="31"/>
      <c r="R20" s="31"/>
      <c r="S20" s="31"/>
      <c r="T20" s="31"/>
      <c r="U20" s="31"/>
      <c r="AI20" s="24"/>
      <c r="AJ20" s="24"/>
      <c r="AK20" s="24"/>
      <c r="AL20" s="24"/>
      <c r="AM20" s="24"/>
      <c r="AN20" s="24"/>
      <c r="AO20" s="24"/>
      <c r="AP20" s="24"/>
      <c r="AQ20" s="24"/>
      <c r="AR20" s="24"/>
    </row>
    <row r="21" spans="1:44" ht="31.2" x14ac:dyDescent="0.6">
      <c r="C21" s="116" t="s">
        <v>4</v>
      </c>
      <c r="D21" s="116"/>
      <c r="E21" s="116"/>
      <c r="F21" s="116"/>
      <c r="G21" s="116"/>
      <c r="H21" s="116"/>
      <c r="I21" s="116"/>
      <c r="J21" s="116"/>
      <c r="K21" s="19"/>
      <c r="L21" s="19"/>
      <c r="M21" s="32"/>
      <c r="N21" s="19"/>
      <c r="O21" s="19"/>
      <c r="AI21" s="19"/>
      <c r="AJ21" s="19"/>
      <c r="AK21" s="19"/>
      <c r="AL21" s="19"/>
      <c r="AM21" s="19"/>
      <c r="AN21" s="19"/>
      <c r="AO21" s="19"/>
      <c r="AP21" s="19"/>
      <c r="AQ21" s="19"/>
      <c r="AR21" s="19"/>
    </row>
    <row r="23" spans="1:44" ht="16.2" thickBot="1" x14ac:dyDescent="0.35"/>
    <row r="24" spans="1:44" s="10" customFormat="1" ht="22.95" customHeight="1" thickBot="1" x14ac:dyDescent="0.35">
      <c r="A24" s="6"/>
      <c r="B24" s="6"/>
      <c r="C24" s="103" t="s">
        <v>5</v>
      </c>
      <c r="D24" s="104"/>
      <c r="E24" s="104"/>
      <c r="F24" s="104"/>
      <c r="G24" s="104"/>
      <c r="H24" s="104"/>
      <c r="I24" s="104"/>
      <c r="J24" s="105"/>
      <c r="M24" s="33"/>
      <c r="P24" s="117" t="s">
        <v>6</v>
      </c>
      <c r="Q24" s="118"/>
      <c r="R24" s="118"/>
      <c r="S24" s="118"/>
      <c r="T24" s="118"/>
      <c r="U24" s="118"/>
      <c r="V24" s="118"/>
      <c r="W24" s="118"/>
      <c r="X24" s="118"/>
      <c r="Y24" s="118"/>
      <c r="Z24" s="118"/>
      <c r="AA24" s="118"/>
      <c r="AB24" s="118"/>
      <c r="AC24" s="118"/>
      <c r="AD24" s="118"/>
      <c r="AE24" s="118"/>
      <c r="AF24" s="118"/>
      <c r="AG24" s="118"/>
      <c r="AH24" s="119"/>
    </row>
    <row r="25" spans="1:44" ht="21" customHeight="1" x14ac:dyDescent="0.3"/>
    <row r="26" spans="1:44" s="40" customFormat="1" ht="57.75" customHeight="1" x14ac:dyDescent="0.3">
      <c r="A26" s="34"/>
      <c r="B26" s="34"/>
      <c r="C26" s="35" t="s">
        <v>7</v>
      </c>
      <c r="D26" s="35" t="s">
        <v>3</v>
      </c>
      <c r="E26" s="35" t="s">
        <v>8</v>
      </c>
      <c r="F26" s="35" t="s">
        <v>9</v>
      </c>
      <c r="G26" s="35" t="s">
        <v>10</v>
      </c>
      <c r="H26" s="36"/>
      <c r="I26" s="37" t="s">
        <v>11</v>
      </c>
      <c r="J26" s="35" t="s">
        <v>12</v>
      </c>
      <c r="K26" s="38" t="s">
        <v>13</v>
      </c>
      <c r="L26" s="38" t="s">
        <v>14</v>
      </c>
      <c r="M26" s="39" t="s">
        <v>15</v>
      </c>
      <c r="P26" s="41" t="s">
        <v>7</v>
      </c>
      <c r="Q26" s="41" t="s">
        <v>3</v>
      </c>
      <c r="R26" s="42" t="s">
        <v>16</v>
      </c>
      <c r="S26" s="42" t="s">
        <v>17</v>
      </c>
      <c r="T26" s="42" t="s">
        <v>18</v>
      </c>
      <c r="U26" s="42" t="s">
        <v>19</v>
      </c>
      <c r="V26" s="42" t="s">
        <v>20</v>
      </c>
      <c r="W26" s="42" t="s">
        <v>21</v>
      </c>
      <c r="X26" s="43" t="s">
        <v>22</v>
      </c>
      <c r="Y26" s="43" t="s">
        <v>23</v>
      </c>
      <c r="Z26" s="43" t="s">
        <v>24</v>
      </c>
      <c r="AA26" s="43" t="s">
        <v>25</v>
      </c>
      <c r="AB26" s="43" t="s">
        <v>26</v>
      </c>
      <c r="AC26" s="43" t="s">
        <v>27</v>
      </c>
      <c r="AD26" s="43" t="s">
        <v>28</v>
      </c>
      <c r="AE26" s="43" t="s">
        <v>29</v>
      </c>
      <c r="AF26" s="43" t="s">
        <v>30</v>
      </c>
      <c r="AG26" s="43" t="s">
        <v>31</v>
      </c>
      <c r="AH26" s="43" t="s">
        <v>32</v>
      </c>
    </row>
    <row r="27" spans="1:44" s="44" customFormat="1" ht="30.75" customHeight="1" x14ac:dyDescent="0.45">
      <c r="B27" s="45">
        <f>VLOOKUP(D27,CATE_COR,2,0)</f>
        <v>3</v>
      </c>
      <c r="C27" s="46"/>
      <c r="D27" s="47" t="str">
        <f>'[2]A RENSEIGNER'!C28</f>
        <v>R2</v>
      </c>
      <c r="E27" s="47"/>
      <c r="F27" s="47"/>
      <c r="G27" s="47"/>
      <c r="H27" s="48"/>
      <c r="I27" s="49"/>
      <c r="J27" s="47"/>
      <c r="K27" s="50"/>
      <c r="L27" s="51"/>
      <c r="M27" s="52"/>
      <c r="P27" s="53" t="str">
        <f>IF(ISBLANK('[2]A RENSEIGNER'!B28),"",'[2]A RENSEIGNER'!B28)</f>
        <v>PIVONET Françis</v>
      </c>
      <c r="Q27" s="53" t="str">
        <f>'[2]A RENSEIGNER'!C28</f>
        <v>R2</v>
      </c>
      <c r="R27" s="54">
        <f>IF(ISBLANK('[2]A RENSEIGNER'!B28),"",E36+E44)</f>
        <v>129</v>
      </c>
      <c r="S27" s="54">
        <f>IF(ISBLANK('[2]A RENSEIGNER'!B28),"",F36+F44)</f>
        <v>60</v>
      </c>
      <c r="T27" s="55">
        <f>IF(ISBLANK('[2]A RENSEIGNER'!B28),"",R27/S27)</f>
        <v>2.15</v>
      </c>
      <c r="U27" s="55">
        <f>IF(ISBLANK('[2]A RENSEIGNER'!B28),"",MAX(M36,M44))</f>
        <v>2.6</v>
      </c>
      <c r="V27" s="56">
        <f>IF(ISBLANK('[2]A RENSEIGNER'!B28),"",MAX(G36,G44))</f>
        <v>17</v>
      </c>
      <c r="W27" s="54">
        <f>IF(ISBLANK('[2]A RENSEIGNER'!B28),"",J36+J44)</f>
        <v>1</v>
      </c>
      <c r="X27" s="57">
        <f>IF(ISBLANK('[2]A RENSEIGNER'!B28),"",W27*1000000000+T27*1000000+U27*10000+V27)</f>
        <v>1002176017</v>
      </c>
      <c r="Y27" s="57">
        <f>IF(ISBLANK('[2]A RENSEIGNER'!B28),"",RANK(X27,$X$27:$X$29,0))</f>
        <v>3</v>
      </c>
      <c r="Z27" s="58">
        <f>IF(ISBLANK('[2]A RENSEIGNER'!B28),"",IF(Y27=1,8,IF(Y27=2,5,IF(Y27=3,3))))</f>
        <v>3</v>
      </c>
      <c r="AA27" s="59">
        <f>IF(J36=0,0,IF(ISBLANK('[2]A RENSEIGNER'!B28),"",IF(I36&gt;VLOOKUP(D36,$T$34:$V$38,3,0),2,IF(I36&lt;VLOOKUP(D36,$T$34:$V$38,2,0),0,1))))</f>
        <v>0</v>
      </c>
      <c r="AB27" s="59">
        <f>IF(J44=0,0,IF(ISBLANK('[2]A RENSEIGNER'!B28),"",IF(I44&gt;VLOOKUP(D44,$T$34:$V$38,3,0),2,IF(I44&lt;VLOOKUP(D44,$T$34:$V$38,2,0),0,1))))</f>
        <v>1</v>
      </c>
      <c r="AC27" s="58">
        <f>IF(ISBLANK('[2]A RENSEIGNER'!B28),"",K36)</f>
        <v>0</v>
      </c>
      <c r="AD27" s="58">
        <f>IF(ISBLANK('[2]A RENSEIGNER'!B28),"",K44)</f>
        <v>0</v>
      </c>
      <c r="AE27" s="58">
        <f>IF(ISBLANK('[2]A RENSEIGNER'!B28),"",L36)</f>
        <v>0</v>
      </c>
      <c r="AF27" s="58">
        <f>IF(ISBLANK('[2]A RENSEIGNER'!B28),"",L44)</f>
        <v>0</v>
      </c>
      <c r="AG27" s="58">
        <f>IF(ISBLANK('[2]A RENSEIGNER'!B28),"",SUM(AA27:AF27))</f>
        <v>1</v>
      </c>
      <c r="AH27" s="58">
        <f>IF(ISBLANK('[2]A RENSEIGNER'!B28),"",SUM(Z27,AG27))</f>
        <v>4</v>
      </c>
      <c r="AI27" s="60"/>
    </row>
    <row r="28" spans="1:44" s="44" customFormat="1" ht="33.6" x14ac:dyDescent="0.65">
      <c r="B28" s="45">
        <f>VLOOKUP(D28,CATE_COR,2,0)</f>
        <v>3</v>
      </c>
      <c r="C28" s="61" t="str">
        <f>IF(ISBLANK('[2]A RENSEIGNER'!B29),"",'[2]A RENSEIGNER'!B29)</f>
        <v>PEYROLE Philippe</v>
      </c>
      <c r="D28" s="61" t="str">
        <f>IF(ISBLANK('[2]A RENSEIGNER'!C29),"",'[2]A RENSEIGNER'!C29)</f>
        <v>R2</v>
      </c>
      <c r="E28" s="62">
        <v>72</v>
      </c>
      <c r="F28" s="62">
        <v>30</v>
      </c>
      <c r="G28" s="62">
        <v>12</v>
      </c>
      <c r="H28" s="61">
        <f>IF(G28&lt;I28,1,0)</f>
        <v>0</v>
      </c>
      <c r="I28" s="63">
        <f>IF(OR(E28="",F28=""),"",E28/F28)</f>
        <v>2.4</v>
      </c>
      <c r="J28" s="61">
        <f>IF(E28="","",IF(E28&gt;E29,2,IF(E28=E29,1,IF(E28&lt;E29,0))))</f>
        <v>2</v>
      </c>
      <c r="K28" s="64">
        <f>IF(B28&lt;B29,1,0)</f>
        <v>0</v>
      </c>
      <c r="L28" s="65">
        <f>IF(K28=0,0,IF(J28=2,3,IF(J28=1,2,IF(J28=0,1))))</f>
        <v>0</v>
      </c>
      <c r="M28" s="52">
        <f>IF(J28=0,0,I28)</f>
        <v>2.4</v>
      </c>
      <c r="P28" s="53" t="str">
        <f>IF(ISBLANK('[2]A RENSEIGNER'!B29),"",'[2]A RENSEIGNER'!B29)</f>
        <v>PEYROLE Philippe</v>
      </c>
      <c r="Q28" s="53" t="str">
        <f>'[2]A RENSEIGNER'!C29</f>
        <v>R2</v>
      </c>
      <c r="R28" s="54">
        <f>IF(ISBLANK('[2]A RENSEIGNER'!B29),"",E28+E37)</f>
        <v>136</v>
      </c>
      <c r="S28" s="54">
        <f>IF(ISBLANK('[2]A RENSEIGNER'!B29),"",F28+F37)</f>
        <v>60</v>
      </c>
      <c r="T28" s="55">
        <f>IF(ISBLANK('[2]A RENSEIGNER'!B29),"",R28/S28)</f>
        <v>2.2666666666666666</v>
      </c>
      <c r="U28" s="55">
        <f>IF(ISBLANK('[2]A RENSEIGNER'!B29),"",MAX(M28,M37))</f>
        <v>2.4</v>
      </c>
      <c r="V28" s="56">
        <f>IF(ISBLANK('[2]A RENSEIGNER'!B29),"",MAX(G28,G37))</f>
        <v>13</v>
      </c>
      <c r="W28" s="54">
        <f>IF(ISBLANK('[2]A RENSEIGNER'!B29),"",J28+J37)</f>
        <v>4</v>
      </c>
      <c r="X28" s="57">
        <f>IF(ISBLANK('[2]A RENSEIGNER'!B29),"",W28*1000000000+T28*1000000+U28*10000+V28)</f>
        <v>4002290679.6666665</v>
      </c>
      <c r="Y28" s="57">
        <f>IF(ISBLANK('[2]A RENSEIGNER'!B29),"",RANK(X28,$X$27:$X$29,0))</f>
        <v>1</v>
      </c>
      <c r="Z28" s="58">
        <f>IF(ISBLANK('[2]A RENSEIGNER'!B29),"",IF(Y28=1,8,IF(Y28=2,5,IF(Y28=3,3))))</f>
        <v>8</v>
      </c>
      <c r="AA28" s="59">
        <f>IF(J28=0,0,IF(ISBLANK('[2]A RENSEIGNER'!B29),"",IF(I28&gt;VLOOKUP(D28,$T$34:$V$38,3,0),2,IF(I28&lt;VLOOKUP(D28,$T$34:$V$38,2,0),0,1))))</f>
        <v>1</v>
      </c>
      <c r="AB28" s="59">
        <f>IF(J37=0,0,IF(ISBLANK('[2]A RENSEIGNER'!B29),"",IF(I37&gt;VLOOKUP(D37,$T$34:$V$38,3,0),2,IF(I37&lt;VLOOKUP(D37,$T$34:$V$38,2,0),0,1))))</f>
        <v>0</v>
      </c>
      <c r="AC28" s="58">
        <f>IF(ISBLANK('[2]A RENSEIGNER'!B29),"",K28)</f>
        <v>0</v>
      </c>
      <c r="AD28" s="58">
        <f>IF(ISBLANK('[2]A RENSEIGNER'!B29),"",K37)</f>
        <v>0</v>
      </c>
      <c r="AE28" s="58">
        <f>IF(ISBLANK('[2]A RENSEIGNER'!B29),"",L28)</f>
        <v>0</v>
      </c>
      <c r="AF28" s="58">
        <f>IF(ISBLANK('[2]A RENSEIGNER'!B29),"",L37)</f>
        <v>0</v>
      </c>
      <c r="AG28" s="58">
        <f>IF(ISBLANK('[2]A RENSEIGNER'!B29),"",SUM(AA28:AF28))</f>
        <v>1</v>
      </c>
      <c r="AH28" s="58">
        <f>IF(ISBLANK('[2]A RENSEIGNER'!B29),"",SUM(Z28,AG28))</f>
        <v>9</v>
      </c>
    </row>
    <row r="29" spans="1:44" s="44" customFormat="1" ht="33.6" x14ac:dyDescent="0.65">
      <c r="B29" s="45">
        <f>VLOOKUP(D29,CATE_COR,2,0)</f>
        <v>3</v>
      </c>
      <c r="C29" s="61" t="str">
        <f>IF(ISBLANK('[2]A RENSEIGNER'!B30),"",'[2]A RENSEIGNER'!B30)</f>
        <v>LECLERC Michel</v>
      </c>
      <c r="D29" s="61" t="str">
        <f>IF(ISBLANK('[2]A RENSEIGNER'!C30),"",'[2]A RENSEIGNER'!C30)</f>
        <v>R2</v>
      </c>
      <c r="E29" s="62">
        <v>66</v>
      </c>
      <c r="F29" s="61">
        <f>IF(ISBLANK(F28),"",F28)</f>
        <v>30</v>
      </c>
      <c r="G29" s="62">
        <v>27</v>
      </c>
      <c r="H29" s="61">
        <f>IF(G29&lt;I29,1,0)</f>
        <v>0</v>
      </c>
      <c r="I29" s="63">
        <f>IF(OR(E29="",F29=""),"",E29/F29)</f>
        <v>2.2000000000000002</v>
      </c>
      <c r="J29" s="61">
        <f>IF(E29="","",IF(E29&gt;E28,2,IF(E29=E28,1,IF(E29&lt;E28,0))))</f>
        <v>0</v>
      </c>
      <c r="K29" s="64">
        <f>IF(B29&lt;B28,1,0)</f>
        <v>0</v>
      </c>
      <c r="L29" s="65">
        <f>IF(K29=0,0,IF(J29=2,3,IF(J29=1,2,IF(J29=0,1))))</f>
        <v>0</v>
      </c>
      <c r="M29" s="52">
        <f>IF(J29=0,0,I29)</f>
        <v>0</v>
      </c>
      <c r="P29" s="53" t="str">
        <f>IF(ISBLANK('[2]A RENSEIGNER'!B30),"",'[2]A RENSEIGNER'!B30)</f>
        <v>LECLERC Michel</v>
      </c>
      <c r="Q29" s="53" t="str">
        <f>'[2]A RENSEIGNER'!C30</f>
        <v>R2</v>
      </c>
      <c r="R29" s="54">
        <f>IF(ISBLANK('[2]A RENSEIGNER'!B30),"",E29+E46)</f>
        <v>144</v>
      </c>
      <c r="S29" s="54">
        <f>IF(ISBLANK('[2]A RENSEIGNER'!B30),"",F29+F46)</f>
        <v>60</v>
      </c>
      <c r="T29" s="55">
        <f>IF(ISBLANK('[2]A RENSEIGNER'!B30),"",R29/S29)</f>
        <v>2.4</v>
      </c>
      <c r="U29" s="55">
        <f>IF(ISBLANK('[2]A RENSEIGNER'!B30),"",MAX(M29,M46))</f>
        <v>2.6</v>
      </c>
      <c r="V29" s="56">
        <f>IF(ISBLANK('[2]A RENSEIGNER'!B30),"",MAX(G29,G46))</f>
        <v>27</v>
      </c>
      <c r="W29" s="54">
        <f>IF(ISBLANK('[2]A RENSEIGNER'!B30),"",J29+J46)</f>
        <v>1</v>
      </c>
      <c r="X29" s="57">
        <f>IF(ISBLANK('[2]A RENSEIGNER'!B30),"",W29*1000000000+T29*1000000+U29*10000+V29)</f>
        <v>1002426027</v>
      </c>
      <c r="Y29" s="57">
        <f>IF(ISBLANK('[2]A RENSEIGNER'!B30),"",RANK(X29,$X$27:$X$29,0))</f>
        <v>2</v>
      </c>
      <c r="Z29" s="58">
        <f>IF(ISBLANK('[2]A RENSEIGNER'!B30),"",IF(Y29=1,8,IF(Y29=2,5,IF(Y29=3,3))))</f>
        <v>5</v>
      </c>
      <c r="AA29" s="59">
        <f>IF(J29=0,0,IF(ISBLANK('[2]A RENSEIGNER'!B30),"",IF(I29&gt;VLOOKUP(D29,$T$34:$V$38,3,0),2,IF(I29&lt;VLOOKUP(D29,$T$34:$V$38,2,0),0,1))))</f>
        <v>0</v>
      </c>
      <c r="AB29" s="59">
        <f>IF(J46=0,0,IF(ISBLANK('[2]A RENSEIGNER'!B30),"",IF(I46&gt;VLOOKUP(D46,$T$34:$V$38,3,0),2,IF(I46&lt;VLOOKUP(D46,$T$34:$V$38,2,0),0,1))))</f>
        <v>1</v>
      </c>
      <c r="AC29" s="58">
        <f>IF(ISBLANK('[2]A RENSEIGNER'!B30),"",K46)</f>
        <v>0</v>
      </c>
      <c r="AD29" s="58">
        <f>IF(ISBLANK('[2]A RENSEIGNER'!B30),"",K46)</f>
        <v>0</v>
      </c>
      <c r="AE29" s="58">
        <f>IF(ISBLANK('[2]A RENSEIGNER'!B30),"",L29)</f>
        <v>0</v>
      </c>
      <c r="AF29" s="58">
        <f>IF(ISBLANK('[2]A RENSEIGNER'!B30),"",L46)</f>
        <v>0</v>
      </c>
      <c r="AG29" s="58">
        <f>IF(ISBLANK('[2]A RENSEIGNER'!B30),"",SUM(AA29:AF29))</f>
        <v>1</v>
      </c>
      <c r="AH29" s="58">
        <f>IF(ISBLANK('[2]A RENSEIGNER'!B30),"",SUM(Z29,AG29))</f>
        <v>6</v>
      </c>
    </row>
    <row r="32" spans="1:44" ht="48" customHeight="1" thickBot="1" x14ac:dyDescent="0.35">
      <c r="AA32" s="102"/>
      <c r="AB32" s="102"/>
    </row>
    <row r="33" spans="1:34" s="40" customFormat="1" ht="30" customHeight="1" thickBot="1" x14ac:dyDescent="0.35">
      <c r="A33" s="34"/>
      <c r="B33" s="6"/>
      <c r="C33" s="103" t="s">
        <v>33</v>
      </c>
      <c r="D33" s="104"/>
      <c r="E33" s="104"/>
      <c r="F33" s="104"/>
      <c r="G33" s="104"/>
      <c r="H33" s="104"/>
      <c r="I33" s="104"/>
      <c r="J33" s="105"/>
      <c r="K33" s="10"/>
      <c r="L33" s="10"/>
      <c r="M33" s="66"/>
      <c r="P33" s="106" t="s">
        <v>34</v>
      </c>
      <c r="Q33" s="107"/>
      <c r="R33" s="108"/>
      <c r="S33" s="67"/>
      <c r="T33" s="106" t="s">
        <v>35</v>
      </c>
      <c r="U33" s="107"/>
      <c r="V33" s="108"/>
      <c r="W33" s="68"/>
      <c r="AA33" s="102"/>
      <c r="AB33" s="102"/>
    </row>
    <row r="34" spans="1:34" s="67" customFormat="1" ht="37.950000000000003" customHeight="1" x14ac:dyDescent="0.3">
      <c r="B34" s="1"/>
      <c r="C34" s="6"/>
      <c r="D34" s="2"/>
      <c r="E34" s="2"/>
      <c r="F34" s="2"/>
      <c r="G34" s="2"/>
      <c r="H34" s="3"/>
      <c r="I34" s="2"/>
      <c r="J34" s="2"/>
      <c r="K34" s="2"/>
      <c r="L34" s="2"/>
      <c r="M34" s="69"/>
      <c r="P34" s="70" t="s">
        <v>36</v>
      </c>
      <c r="Q34" s="71">
        <f>VLOOKUP('[2]A RENSEIGNER'!$C$16&amp;'POULE DE 3  (2)'!P34,tabdistance,4,0)</f>
        <v>50</v>
      </c>
      <c r="R34" s="71" t="str">
        <f>VLOOKUP('[2]A RENSEIGNER'!$C$16&amp;'POULE DE 3  (2)'!P34,tabdistance,5,0)</f>
        <v>PC</v>
      </c>
      <c r="T34" s="70" t="s">
        <v>36</v>
      </c>
      <c r="U34" s="72">
        <f>VLOOKUP('[2]A RENSEIGNER'!$C$16&amp;'POULE DE 3  (2)'!T34,tablemoy,4,0)</f>
        <v>0</v>
      </c>
      <c r="V34" s="72">
        <f>VLOOKUP('[2]A RENSEIGNER'!$C$16&amp;'POULE DE 3  (2)'!T34,tablemoy,5,0)</f>
        <v>1.1999998999999999</v>
      </c>
      <c r="AA34" s="102"/>
      <c r="AB34" s="102"/>
    </row>
    <row r="35" spans="1:34" s="67" customFormat="1" ht="51.75" customHeight="1" x14ac:dyDescent="0.3">
      <c r="B35" s="34"/>
      <c r="C35" s="35" t="s">
        <v>7</v>
      </c>
      <c r="D35" s="35" t="s">
        <v>3</v>
      </c>
      <c r="E35" s="35" t="s">
        <v>8</v>
      </c>
      <c r="F35" s="35" t="s">
        <v>9</v>
      </c>
      <c r="G35" s="35" t="s">
        <v>10</v>
      </c>
      <c r="H35" s="36"/>
      <c r="I35" s="35" t="s">
        <v>11</v>
      </c>
      <c r="J35" s="35" t="s">
        <v>12</v>
      </c>
      <c r="K35" s="38" t="s">
        <v>13</v>
      </c>
      <c r="L35" s="38" t="s">
        <v>14</v>
      </c>
      <c r="M35" s="39" t="s">
        <v>15</v>
      </c>
      <c r="P35" s="70" t="s">
        <v>37</v>
      </c>
      <c r="Q35" s="71">
        <f>VLOOKUP('[2]A RENSEIGNER'!$C$16&amp;'POULE DE 3  (2)'!P35,tabdistance,4,0)</f>
        <v>70</v>
      </c>
      <c r="R35" s="71" t="str">
        <f>VLOOKUP('[2]A RENSEIGNER'!$C$16&amp;'POULE DE 3  (2)'!P35,tabdistance,5,0)</f>
        <v>PC</v>
      </c>
      <c r="T35" s="70" t="s">
        <v>37</v>
      </c>
      <c r="U35" s="72">
        <f>VLOOKUP('[2]A RENSEIGNER'!$C$16&amp;'POULE DE 3  (2)'!T35,tablemoy,4,0)</f>
        <v>1.2</v>
      </c>
      <c r="V35" s="72">
        <f>VLOOKUP('[2]A RENSEIGNER'!$C$16&amp;'POULE DE 3  (2)'!T35,tablemoy,5,0)</f>
        <v>2.2999990000000001</v>
      </c>
      <c r="AA35" s="102"/>
      <c r="AB35" s="102"/>
    </row>
    <row r="36" spans="1:34" s="67" customFormat="1" ht="36.75" customHeight="1" x14ac:dyDescent="0.45">
      <c r="B36" s="45">
        <f>VLOOKUP(D36,CATE_COR,2,0)</f>
        <v>3</v>
      </c>
      <c r="C36" s="61" t="str">
        <f>IF(ISBLANK('[2]A RENSEIGNER'!B28),"",'[2]A RENSEIGNER'!B28)</f>
        <v>PIVONET Françis</v>
      </c>
      <c r="D36" s="61" t="str">
        <f>IF(ISBLANK('[2]A RENSEIGNER'!C28),"",'[2]A RENSEIGNER'!C28)</f>
        <v>R2</v>
      </c>
      <c r="E36" s="62">
        <v>51</v>
      </c>
      <c r="F36" s="62">
        <v>30</v>
      </c>
      <c r="G36" s="62">
        <v>10</v>
      </c>
      <c r="H36" s="61">
        <f>IF(G36&lt;I36,1,0)</f>
        <v>0</v>
      </c>
      <c r="I36" s="63">
        <f>IF(OR(E36="",F36=""),"",E36/F36)</f>
        <v>1.7</v>
      </c>
      <c r="J36" s="61">
        <f>IF(E36="","",IF(E36&gt;E37,2,IF(E36=E37,1,IF(E36&lt;E37,0))))</f>
        <v>0</v>
      </c>
      <c r="K36" s="50">
        <f>IF(B36&lt;B37,1,0)</f>
        <v>0</v>
      </c>
      <c r="L36" s="51">
        <f>IF(K36=0,0,IF(J36=2,3,IF(J36=1,2,IF(J36=0,1))))</f>
        <v>0</v>
      </c>
      <c r="M36" s="52">
        <f>IF(J36=0,0,I36)</f>
        <v>0</v>
      </c>
      <c r="P36" s="70" t="s">
        <v>38</v>
      </c>
      <c r="Q36" s="71">
        <f>VLOOKUP('[2]A RENSEIGNER'!$C$16&amp;'POULE DE 3  (2)'!P36,tabdistance,4,0)</f>
        <v>100</v>
      </c>
      <c r="R36" s="71" t="str">
        <f>VLOOKUP('[2]A RENSEIGNER'!$C$16&amp;'POULE DE 3  (2)'!P36,tabdistance,5,0)</f>
        <v>PC</v>
      </c>
      <c r="T36" s="70" t="s">
        <v>38</v>
      </c>
      <c r="U36" s="72">
        <f>VLOOKUP('[2]A RENSEIGNER'!$C$16&amp;'POULE DE 3  (2)'!T36,tablemoy,4,0)</f>
        <v>2.2999999999999998</v>
      </c>
      <c r="V36" s="72">
        <f>VLOOKUP('[2]A RENSEIGNER'!$C$16&amp;'POULE DE 3  (2)'!T36,tablemoy,5,0)</f>
        <v>3.9999999000000002</v>
      </c>
      <c r="AA36" s="102"/>
      <c r="AB36" s="102"/>
    </row>
    <row r="37" spans="1:34" s="67" customFormat="1" ht="36.75" customHeight="1" x14ac:dyDescent="0.45">
      <c r="B37" s="45">
        <f>VLOOKUP(D37,CATE_COR,2,0)</f>
        <v>3</v>
      </c>
      <c r="C37" s="61" t="str">
        <f>IF(ISBLANK('[2]A RENSEIGNER'!B29),"",'[2]A RENSEIGNER'!B29)</f>
        <v>PEYROLE Philippe</v>
      </c>
      <c r="D37" s="61" t="str">
        <f>IF(ISBLANK('[2]A RENSEIGNER'!C29),"",'[2]A RENSEIGNER'!C29)</f>
        <v>R2</v>
      </c>
      <c r="E37" s="62">
        <v>64</v>
      </c>
      <c r="F37" s="61">
        <f>IF(ISBLANK(F36),"",F36)</f>
        <v>30</v>
      </c>
      <c r="G37" s="62">
        <v>13</v>
      </c>
      <c r="H37" s="61">
        <f>IF(G37&lt;I37,1,0)</f>
        <v>0</v>
      </c>
      <c r="I37" s="63">
        <f>IF(OR(E37="",F37=""),"",E37/F37)</f>
        <v>2.1333333333333333</v>
      </c>
      <c r="J37" s="61">
        <f>IF(E37="","",IF(E37&gt;E36,2,IF(E37=E36,1,IF(E37&lt;E36,0))))</f>
        <v>2</v>
      </c>
      <c r="K37" s="50">
        <f>IF(B37&lt;B36,1,0)</f>
        <v>0</v>
      </c>
      <c r="L37" s="51">
        <f>IF(K37=0,0,IF(J37=2,3,IF(J37=1,2,IF(J37=0,1))))</f>
        <v>0</v>
      </c>
      <c r="M37" s="52">
        <f>IF(J37=0,0,I37)</f>
        <v>2.1333333333333333</v>
      </c>
      <c r="P37" s="70" t="s">
        <v>39</v>
      </c>
      <c r="Q37" s="71">
        <f>VLOOKUP('[2]A RENSEIGNER'!$C$16&amp;'POULE DE 3  (2)'!P37,tabdistance,4,0)</f>
        <v>150</v>
      </c>
      <c r="R37" s="71" t="str">
        <f>VLOOKUP('[2]A RENSEIGNER'!$C$16&amp;'POULE DE 3  (2)'!P37,tabdistance,5,0)</f>
        <v>PC</v>
      </c>
      <c r="T37" s="70" t="s">
        <v>39</v>
      </c>
      <c r="U37" s="72">
        <f>VLOOKUP('[2]A RENSEIGNER'!$C$16&amp;'POULE DE 3  (2)'!T37,tablemoy,4,0)</f>
        <v>4</v>
      </c>
      <c r="V37" s="72">
        <f>VLOOKUP('[2]A RENSEIGNER'!$C$16&amp;'POULE DE 3  (2)'!T37,tablemoy,5,0)</f>
        <v>5.9999998999999997</v>
      </c>
      <c r="AA37" s="102"/>
      <c r="AB37" s="102"/>
    </row>
    <row r="38" spans="1:34" s="67" customFormat="1" ht="36.75" customHeight="1" x14ac:dyDescent="0.45">
      <c r="B38" s="45">
        <f>VLOOKUP(D38,CATE_COR,2,0)</f>
        <v>3</v>
      </c>
      <c r="C38" s="46"/>
      <c r="D38" s="47" t="str">
        <f>'[2]A RENSEIGNER'!C30</f>
        <v>R2</v>
      </c>
      <c r="E38" s="47"/>
      <c r="F38" s="47"/>
      <c r="G38" s="47"/>
      <c r="H38" s="48"/>
      <c r="I38" s="49"/>
      <c r="J38" s="47"/>
      <c r="K38" s="73"/>
      <c r="L38" s="73"/>
      <c r="M38" s="69"/>
      <c r="P38" s="70" t="s">
        <v>40</v>
      </c>
      <c r="Q38" s="71">
        <v>200</v>
      </c>
      <c r="R38" s="71" t="str">
        <f>VLOOKUP('[2]A RENSEIGNER'!$C$16&amp;'POULE DE 3  (2)'!P38,tabdistance,5,0)</f>
        <v>GC</v>
      </c>
      <c r="T38" s="70" t="s">
        <v>40</v>
      </c>
      <c r="U38" s="72">
        <f>VLOOKUP('[2]A RENSEIGNER'!$C$16&amp;'POULE DE 3  (2)'!T38,tablemoy,4,0)</f>
        <v>6</v>
      </c>
      <c r="V38" s="72">
        <f>VLOOKUP('[2]A RENSEIGNER'!$C$16&amp;'POULE DE 3  (2)'!T38,tablemoy,5,0)</f>
        <v>12.499999900000001</v>
      </c>
      <c r="AA38" s="102"/>
      <c r="AB38" s="102"/>
    </row>
    <row r="39" spans="1:34" s="67" customFormat="1" ht="36.75" customHeight="1" x14ac:dyDescent="0.3">
      <c r="H39" s="74"/>
      <c r="M39" s="69"/>
      <c r="AA39" s="102"/>
      <c r="AB39" s="102"/>
    </row>
    <row r="40" spans="1:34" s="67" customFormat="1" ht="31.5" customHeight="1" thickBot="1" x14ac:dyDescent="0.35">
      <c r="C40" s="109"/>
      <c r="D40" s="109"/>
      <c r="E40" s="109"/>
      <c r="F40" s="109"/>
      <c r="G40" s="109"/>
      <c r="H40" s="109"/>
      <c r="I40" s="109"/>
      <c r="J40" s="109"/>
      <c r="M40" s="69"/>
      <c r="U40" s="110"/>
      <c r="V40" s="76"/>
      <c r="W40" s="76"/>
      <c r="AA40" s="102"/>
      <c r="AB40" s="102"/>
    </row>
    <row r="41" spans="1:34" ht="34.950000000000003" customHeight="1" thickBot="1" x14ac:dyDescent="0.35">
      <c r="B41" s="10"/>
      <c r="C41" s="103" t="s">
        <v>41</v>
      </c>
      <c r="D41" s="104"/>
      <c r="E41" s="104"/>
      <c r="F41" s="104"/>
      <c r="G41" s="104"/>
      <c r="H41" s="104"/>
      <c r="I41" s="104"/>
      <c r="J41" s="105"/>
      <c r="K41" s="10"/>
      <c r="L41" s="10"/>
      <c r="P41" s="40"/>
      <c r="Q41" s="40"/>
      <c r="R41" s="40"/>
      <c r="S41" s="40"/>
      <c r="T41" s="40"/>
      <c r="U41" s="110"/>
      <c r="V41" s="76"/>
      <c r="W41" s="76"/>
      <c r="X41" s="40"/>
      <c r="Y41" s="40"/>
      <c r="Z41" s="40"/>
      <c r="AA41" s="102"/>
      <c r="AB41" s="102"/>
      <c r="AC41" s="40"/>
      <c r="AD41" s="40"/>
      <c r="AE41" s="40"/>
      <c r="AF41" s="40"/>
      <c r="AG41" s="40"/>
      <c r="AH41" s="40"/>
    </row>
    <row r="42" spans="1:34" ht="21.75" customHeight="1" x14ac:dyDescent="0.3">
      <c r="B42" s="2"/>
      <c r="K42" s="2"/>
      <c r="L42" s="2"/>
      <c r="P42" s="100"/>
      <c r="Q42" s="100"/>
      <c r="R42" s="100"/>
      <c r="S42" s="100"/>
      <c r="T42" s="100"/>
      <c r="U42" s="110"/>
      <c r="V42" s="76"/>
      <c r="W42" s="76"/>
      <c r="X42" s="67"/>
      <c r="Y42" s="67"/>
      <c r="Z42" s="67"/>
      <c r="AA42" s="102"/>
      <c r="AB42" s="102"/>
      <c r="AC42" s="67"/>
      <c r="AD42" s="67"/>
      <c r="AE42" s="67"/>
      <c r="AF42" s="67"/>
      <c r="AG42" s="67"/>
      <c r="AH42" s="67"/>
    </row>
    <row r="43" spans="1:34" ht="36.75" customHeight="1" x14ac:dyDescent="0.3">
      <c r="B43" s="40"/>
      <c r="C43" s="35" t="s">
        <v>7</v>
      </c>
      <c r="D43" s="35" t="s">
        <v>3</v>
      </c>
      <c r="E43" s="35" t="s">
        <v>8</v>
      </c>
      <c r="F43" s="35" t="s">
        <v>9</v>
      </c>
      <c r="G43" s="35" t="s">
        <v>10</v>
      </c>
      <c r="H43" s="36"/>
      <c r="I43" s="35" t="s">
        <v>11</v>
      </c>
      <c r="J43" s="35" t="s">
        <v>12</v>
      </c>
      <c r="K43" s="38" t="s">
        <v>13</v>
      </c>
      <c r="L43" s="38" t="s">
        <v>14</v>
      </c>
      <c r="M43" s="39" t="s">
        <v>15</v>
      </c>
      <c r="P43" s="67"/>
      <c r="Q43" s="67"/>
      <c r="R43" s="67"/>
      <c r="S43" s="67"/>
      <c r="T43" s="67"/>
      <c r="U43" s="110"/>
      <c r="V43" s="76"/>
      <c r="W43" s="76"/>
      <c r="Z43" s="67"/>
      <c r="AC43" s="67"/>
      <c r="AD43" s="67"/>
      <c r="AE43" s="67"/>
      <c r="AF43" s="67"/>
      <c r="AG43" s="67"/>
      <c r="AH43" s="67"/>
    </row>
    <row r="44" spans="1:34" ht="36.75" customHeight="1" x14ac:dyDescent="0.45">
      <c r="B44" s="45">
        <f>VLOOKUP(D44,CATE_COR,2,0)</f>
        <v>3</v>
      </c>
      <c r="C44" s="61" t="str">
        <f>IF(ISBLANK('[2]A RENSEIGNER'!B28),"",'[2]A RENSEIGNER'!B28)</f>
        <v>PIVONET Françis</v>
      </c>
      <c r="D44" s="61" t="str">
        <f>IF(ISBLANK('[2]A RENSEIGNER'!C28),"",'[2]A RENSEIGNER'!C28)</f>
        <v>R2</v>
      </c>
      <c r="E44" s="62">
        <v>78</v>
      </c>
      <c r="F44" s="62">
        <v>30</v>
      </c>
      <c r="G44" s="62">
        <v>17</v>
      </c>
      <c r="H44" s="61">
        <f>IF(G44&lt;I44,1,0)</f>
        <v>0</v>
      </c>
      <c r="I44" s="63">
        <f>IF(OR(E44="",F44=""),"",E44/F44)</f>
        <v>2.6</v>
      </c>
      <c r="J44" s="61">
        <f>IF(E44="","",IF(E44&gt;E46,2,IF(E44=E46,1,IF(E44&lt;E46,0))))</f>
        <v>1</v>
      </c>
      <c r="K44" s="50">
        <f>IF(B44&lt;B46,1,0)</f>
        <v>0</v>
      </c>
      <c r="L44" s="51">
        <f>IF(K44=0,0,IF(J44=2,3,IF(J44=1,2,IF(J44=0,1))))</f>
        <v>0</v>
      </c>
      <c r="M44" s="52">
        <f>IF(J44=0,0,I44)</f>
        <v>2.6</v>
      </c>
      <c r="P44" s="100"/>
      <c r="Q44" s="100"/>
      <c r="R44" s="100"/>
      <c r="S44" s="100"/>
      <c r="T44" s="100"/>
      <c r="U44" s="100"/>
      <c r="V44" s="100"/>
      <c r="W44" s="100"/>
      <c r="X44" s="100"/>
      <c r="Z44" s="67"/>
      <c r="AC44" s="67"/>
      <c r="AD44" s="67"/>
      <c r="AE44" s="67"/>
      <c r="AF44" s="67"/>
      <c r="AG44" s="67"/>
      <c r="AH44" s="67"/>
    </row>
    <row r="45" spans="1:34" s="6" customFormat="1" ht="36.75" customHeight="1" x14ac:dyDescent="0.45">
      <c r="B45" s="45">
        <f>VLOOKUP(D45,CATE_COR,2,0)</f>
        <v>3</v>
      </c>
      <c r="C45" s="46"/>
      <c r="D45" s="47" t="str">
        <f>'[2]A RENSEIGNER'!C29</f>
        <v>R2</v>
      </c>
      <c r="E45" s="47"/>
      <c r="F45" s="47"/>
      <c r="G45" s="47"/>
      <c r="H45" s="48"/>
      <c r="I45" s="49"/>
      <c r="J45" s="47"/>
      <c r="K45" s="78"/>
      <c r="L45" s="78"/>
      <c r="M45" s="79"/>
      <c r="Z45" s="67"/>
      <c r="AC45" s="67"/>
      <c r="AD45" s="67"/>
      <c r="AE45" s="67"/>
      <c r="AF45" s="67"/>
      <c r="AG45" s="67"/>
      <c r="AH45" s="67"/>
    </row>
    <row r="46" spans="1:34" s="6" customFormat="1" ht="42.75" customHeight="1" x14ac:dyDescent="0.45">
      <c r="B46" s="45">
        <f>VLOOKUP(D46,CATE_COR,2,0)</f>
        <v>3</v>
      </c>
      <c r="C46" s="61" t="str">
        <f>IF(ISBLANK('[2]A RENSEIGNER'!B30),"",'[2]A RENSEIGNER'!B30)</f>
        <v>LECLERC Michel</v>
      </c>
      <c r="D46" s="61" t="str">
        <f>IF(ISBLANK('[2]A RENSEIGNER'!C30),"",'[2]A RENSEIGNER'!C30)</f>
        <v>R2</v>
      </c>
      <c r="E46" s="62">
        <v>78</v>
      </c>
      <c r="F46" s="61">
        <f>IF(ISBLANK(F44),"",F44)</f>
        <v>30</v>
      </c>
      <c r="G46" s="62">
        <v>12</v>
      </c>
      <c r="H46" s="61">
        <f>IF(G46&lt;I46,1,0)</f>
        <v>0</v>
      </c>
      <c r="I46" s="63">
        <f>IF(OR(E46="",F46=""),"",E46/F46)</f>
        <v>2.6</v>
      </c>
      <c r="J46" s="61">
        <f>IF(E46="","",IF(E46&gt;E44,2,IF(E46=E44,1,IF(E46&lt;E44,0))))</f>
        <v>1</v>
      </c>
      <c r="K46" s="50">
        <f>IF(B46&lt;B44,1,0)</f>
        <v>0</v>
      </c>
      <c r="L46" s="51">
        <f>IF(K46=0,0,IF(J46=2,3,IF(J46=1,2,IF(J46=0,1))))</f>
        <v>0</v>
      </c>
      <c r="M46" s="52">
        <f>IF(J46=0,0,I46)</f>
        <v>2.6</v>
      </c>
      <c r="P46" s="100"/>
      <c r="Q46" s="100"/>
      <c r="R46" s="100"/>
      <c r="S46" s="100"/>
      <c r="T46" s="100"/>
      <c r="U46" s="100"/>
      <c r="V46" s="100"/>
      <c r="W46" s="100"/>
      <c r="X46" s="100"/>
      <c r="Y46" s="100"/>
      <c r="Z46" s="67"/>
      <c r="AC46" s="67"/>
      <c r="AD46" s="67"/>
      <c r="AE46" s="67"/>
      <c r="AF46" s="67"/>
      <c r="AG46" s="67"/>
      <c r="AH46" s="67"/>
    </row>
    <row r="47" spans="1:34" ht="23.4" x14ac:dyDescent="0.3">
      <c r="P47" s="67"/>
      <c r="Q47" s="67"/>
      <c r="R47" s="67"/>
      <c r="S47" s="67"/>
      <c r="T47" s="67"/>
      <c r="U47" s="67"/>
      <c r="V47" s="67"/>
      <c r="W47" s="67"/>
      <c r="Z47" s="67"/>
      <c r="AC47" s="67"/>
      <c r="AD47" s="67"/>
      <c r="AE47" s="67"/>
      <c r="AF47" s="67"/>
      <c r="AG47" s="67"/>
      <c r="AH47" s="67"/>
    </row>
    <row r="48" spans="1:34" ht="33" customHeight="1" x14ac:dyDescent="0.3">
      <c r="P48" s="100"/>
      <c r="Q48" s="100"/>
      <c r="R48" s="100"/>
      <c r="S48" s="100"/>
      <c r="T48" s="100"/>
      <c r="U48" s="100"/>
      <c r="V48" s="100"/>
      <c r="W48" s="100"/>
      <c r="X48" s="100"/>
      <c r="Z48" s="67"/>
      <c r="AC48" s="67"/>
      <c r="AD48" s="67"/>
      <c r="AE48" s="67"/>
      <c r="AF48" s="67"/>
      <c r="AG48" s="67"/>
      <c r="AH48" s="67"/>
    </row>
    <row r="49" spans="3:26" ht="25.95" customHeight="1" x14ac:dyDescent="0.3"/>
    <row r="50" spans="3:26" ht="69" customHeight="1" x14ac:dyDescent="0.3">
      <c r="C50" s="80"/>
      <c r="D50" s="80"/>
      <c r="E50" s="80"/>
      <c r="F50" s="80"/>
      <c r="G50" s="80"/>
      <c r="H50" s="80"/>
      <c r="I50" s="80"/>
      <c r="J50" s="80"/>
      <c r="K50" s="80"/>
      <c r="L50" s="80"/>
      <c r="M50" s="81"/>
      <c r="N50" s="80"/>
      <c r="O50" s="80"/>
      <c r="P50" s="80"/>
      <c r="Q50" s="80"/>
      <c r="R50" s="80"/>
      <c r="S50" s="80"/>
      <c r="T50" s="67"/>
      <c r="U50" s="82"/>
      <c r="V50" s="82"/>
      <c r="W50" s="82"/>
      <c r="X50" s="82"/>
      <c r="Y50" s="82"/>
      <c r="Z50" s="82"/>
    </row>
    <row r="51" spans="3:26" ht="9.75" customHeight="1" x14ac:dyDescent="0.3">
      <c r="C51" s="67"/>
      <c r="D51" s="67"/>
      <c r="E51" s="67"/>
      <c r="F51" s="67"/>
      <c r="G51" s="67"/>
      <c r="H51" s="67"/>
      <c r="I51" s="67"/>
      <c r="J51" s="67"/>
      <c r="K51" s="80"/>
      <c r="L51" s="67"/>
      <c r="M51" s="69"/>
      <c r="N51" s="67"/>
      <c r="O51" s="67"/>
      <c r="P51" s="67"/>
      <c r="Q51" s="67"/>
      <c r="R51" s="67"/>
      <c r="S51" s="67"/>
      <c r="T51" s="67"/>
      <c r="U51" s="82"/>
      <c r="V51" s="82"/>
      <c r="W51" s="82"/>
      <c r="X51" s="82"/>
      <c r="Y51" s="82"/>
      <c r="Z51" s="82"/>
    </row>
    <row r="52" spans="3:26" ht="22.95" customHeight="1" x14ac:dyDescent="0.3">
      <c r="C52" s="77"/>
      <c r="D52" s="77"/>
      <c r="E52" s="67"/>
      <c r="F52" s="67"/>
      <c r="G52" s="67"/>
      <c r="H52" s="67"/>
      <c r="I52" s="67"/>
      <c r="J52" s="67"/>
      <c r="K52" s="80"/>
      <c r="L52" s="67"/>
      <c r="M52" s="69"/>
      <c r="N52" s="67"/>
      <c r="O52" s="67"/>
      <c r="P52" s="67"/>
      <c r="Q52" s="67"/>
      <c r="R52" s="67"/>
      <c r="S52" s="67"/>
      <c r="T52" s="67"/>
      <c r="U52" s="82"/>
      <c r="V52" s="82"/>
      <c r="W52" s="82"/>
      <c r="X52" s="82"/>
      <c r="Y52" s="82"/>
      <c r="Z52" s="82"/>
    </row>
    <row r="53" spans="3:26" ht="42.75" customHeight="1" x14ac:dyDescent="0.3">
      <c r="C53" s="77"/>
      <c r="D53" s="77"/>
      <c r="E53" s="67"/>
      <c r="F53" s="67"/>
      <c r="G53" s="67"/>
      <c r="H53" s="67"/>
      <c r="I53" s="67"/>
      <c r="J53" s="67"/>
      <c r="K53" s="80"/>
      <c r="L53" s="67"/>
      <c r="M53" s="69"/>
      <c r="N53" s="67"/>
      <c r="O53" s="67"/>
      <c r="P53" s="67"/>
      <c r="Q53" s="67"/>
      <c r="R53" s="67"/>
      <c r="S53" s="67"/>
      <c r="T53" s="67"/>
      <c r="U53" s="82"/>
      <c r="V53" s="82"/>
      <c r="W53" s="82"/>
      <c r="X53" s="82"/>
      <c r="Y53" s="82"/>
      <c r="Z53" s="82"/>
    </row>
    <row r="54" spans="3:26" ht="42.75" customHeight="1" x14ac:dyDescent="0.3">
      <c r="C54" s="77"/>
      <c r="D54" s="77"/>
      <c r="E54" s="67"/>
      <c r="F54" s="67"/>
      <c r="G54" s="67"/>
      <c r="H54" s="67"/>
      <c r="I54" s="67"/>
      <c r="J54" s="67"/>
      <c r="K54" s="80"/>
      <c r="L54" s="67"/>
      <c r="M54" s="69"/>
      <c r="N54" s="67"/>
      <c r="O54" s="67"/>
      <c r="P54" s="67"/>
      <c r="Q54" s="67"/>
      <c r="R54" s="67"/>
      <c r="S54" s="67"/>
      <c r="T54" s="67"/>
      <c r="U54" s="82"/>
      <c r="V54" s="82"/>
      <c r="W54" s="82"/>
      <c r="X54" s="82"/>
      <c r="Y54" s="82"/>
      <c r="Z54" s="82"/>
    </row>
    <row r="55" spans="3:26" ht="15" customHeight="1" x14ac:dyDescent="0.3">
      <c r="C55" s="77"/>
      <c r="D55" s="77"/>
      <c r="E55" s="67"/>
      <c r="F55" s="67"/>
      <c r="G55" s="67"/>
      <c r="H55" s="67"/>
      <c r="I55" s="67"/>
      <c r="J55" s="67"/>
      <c r="K55" s="80"/>
      <c r="L55" s="67"/>
      <c r="M55" s="69"/>
      <c r="N55" s="67"/>
      <c r="O55" s="67"/>
      <c r="P55" s="67"/>
      <c r="Q55" s="67"/>
      <c r="R55" s="67"/>
      <c r="S55" s="67"/>
      <c r="T55" s="67"/>
      <c r="U55" s="82"/>
      <c r="V55" s="82"/>
      <c r="W55" s="82"/>
      <c r="X55" s="82"/>
      <c r="Y55" s="82"/>
      <c r="Z55" s="82"/>
    </row>
    <row r="56" spans="3:26" ht="22.95" customHeight="1" x14ac:dyDescent="0.45">
      <c r="C56" s="44"/>
      <c r="D56" s="44"/>
      <c r="E56" s="44"/>
      <c r="F56" s="40"/>
      <c r="G56" s="40"/>
      <c r="H56" s="40"/>
      <c r="I56" s="40"/>
      <c r="J56" s="40"/>
      <c r="K56" s="83"/>
      <c r="L56" s="34"/>
      <c r="M56" s="84"/>
      <c r="N56" s="34"/>
      <c r="O56" s="85"/>
      <c r="P56" s="40"/>
      <c r="Q56" s="40"/>
      <c r="R56" s="40"/>
      <c r="S56" s="40"/>
      <c r="T56" s="40"/>
      <c r="U56" s="82"/>
      <c r="V56" s="82"/>
      <c r="W56" s="82"/>
      <c r="X56" s="82"/>
      <c r="Y56" s="82"/>
      <c r="Z56" s="82"/>
    </row>
    <row r="57" spans="3:26" ht="15" customHeight="1" x14ac:dyDescent="0.45">
      <c r="C57" s="44"/>
      <c r="D57" s="44"/>
      <c r="E57" s="44"/>
      <c r="F57" s="40"/>
      <c r="G57" s="40"/>
      <c r="H57" s="40"/>
      <c r="I57" s="40"/>
      <c r="J57" s="40"/>
      <c r="K57" s="83"/>
      <c r="L57" s="34"/>
      <c r="M57" s="84"/>
      <c r="N57" s="34"/>
      <c r="O57" s="85"/>
      <c r="P57" s="40"/>
      <c r="Q57" s="40"/>
      <c r="R57" s="40"/>
      <c r="S57" s="40"/>
      <c r="T57" s="40"/>
      <c r="U57" s="82"/>
      <c r="V57" s="82"/>
      <c r="W57" s="82"/>
      <c r="X57" s="82"/>
      <c r="Y57" s="82"/>
      <c r="Z57" s="82"/>
    </row>
    <row r="58" spans="3:26" s="89" customFormat="1" ht="22.95" customHeight="1" x14ac:dyDescent="0.3">
      <c r="C58" s="86"/>
      <c r="D58" s="101"/>
      <c r="E58" s="101"/>
      <c r="F58" s="101"/>
      <c r="G58" s="101"/>
      <c r="H58" s="101"/>
      <c r="I58" s="101"/>
      <c r="J58" s="101"/>
      <c r="K58" s="101"/>
      <c r="L58" s="101"/>
      <c r="M58" s="101"/>
      <c r="N58" s="101"/>
      <c r="O58" s="101"/>
      <c r="P58" s="101"/>
      <c r="Q58" s="101"/>
      <c r="R58" s="101"/>
      <c r="S58" s="88"/>
      <c r="T58" s="88"/>
      <c r="U58" s="82"/>
      <c r="V58" s="82"/>
      <c r="W58" s="82"/>
      <c r="X58" s="82"/>
      <c r="Y58" s="82"/>
      <c r="Z58" s="82"/>
    </row>
    <row r="59" spans="3:26" ht="34.5" customHeight="1" x14ac:dyDescent="0.45">
      <c r="C59" s="80"/>
      <c r="D59" s="44"/>
      <c r="E59" s="44"/>
      <c r="F59" s="40"/>
      <c r="G59" s="40"/>
      <c r="H59" s="40"/>
      <c r="I59" s="40"/>
      <c r="J59" s="40"/>
      <c r="K59" s="83"/>
      <c r="L59" s="34"/>
      <c r="M59" s="84"/>
      <c r="N59" s="34"/>
      <c r="O59" s="85"/>
      <c r="P59" s="40"/>
      <c r="Q59" s="40"/>
      <c r="R59" s="40"/>
      <c r="S59" s="40"/>
      <c r="T59" s="40"/>
      <c r="U59" s="82"/>
      <c r="V59" s="82"/>
      <c r="W59" s="82"/>
      <c r="X59" s="82"/>
      <c r="Y59" s="82"/>
      <c r="Z59" s="82"/>
    </row>
    <row r="60" spans="3:26" ht="42.75" customHeight="1" x14ac:dyDescent="0.45">
      <c r="C60" s="67"/>
      <c r="D60" s="44"/>
      <c r="E60" s="44"/>
      <c r="F60" s="40"/>
      <c r="G60" s="40"/>
      <c r="H60" s="40"/>
      <c r="I60" s="40"/>
      <c r="J60" s="40"/>
      <c r="K60" s="83"/>
      <c r="L60" s="34"/>
      <c r="M60" s="84"/>
      <c r="N60" s="34"/>
      <c r="O60" s="85"/>
      <c r="P60" s="40"/>
      <c r="Q60" s="40"/>
      <c r="R60" s="40"/>
      <c r="S60" s="40"/>
      <c r="T60" s="40"/>
      <c r="U60" s="82"/>
      <c r="V60" s="82"/>
      <c r="W60" s="82"/>
      <c r="X60" s="82"/>
      <c r="Y60" s="82"/>
      <c r="Z60" s="82"/>
    </row>
    <row r="61" spans="3:26" ht="42.75" customHeight="1" x14ac:dyDescent="0.45">
      <c r="C61" s="77"/>
      <c r="D61" s="44"/>
      <c r="E61" s="44"/>
      <c r="F61" s="40"/>
      <c r="G61" s="40"/>
      <c r="H61" s="40"/>
      <c r="I61" s="40"/>
      <c r="J61" s="40"/>
      <c r="K61" s="83"/>
      <c r="L61" s="34"/>
      <c r="M61" s="84"/>
      <c r="N61" s="34"/>
      <c r="O61" s="85"/>
      <c r="P61" s="40"/>
      <c r="Q61" s="40"/>
      <c r="R61" s="40"/>
      <c r="S61" s="40"/>
      <c r="T61" s="40"/>
      <c r="U61" s="82"/>
      <c r="V61" s="82"/>
      <c r="W61" s="82"/>
      <c r="X61" s="82"/>
      <c r="Y61" s="82"/>
      <c r="Z61" s="82"/>
    </row>
    <row r="62" spans="3:26" x14ac:dyDescent="0.3">
      <c r="H62" s="2"/>
    </row>
    <row r="63" spans="3:26" x14ac:dyDescent="0.3">
      <c r="H63" s="2"/>
    </row>
    <row r="90" spans="1:48" s="91" customFormat="1" ht="25.8" x14ac:dyDescent="0.5">
      <c r="A90" s="90"/>
      <c r="B90" s="90"/>
      <c r="H90" s="92"/>
      <c r="K90" s="93"/>
      <c r="L90" s="90"/>
      <c r="M90" s="94"/>
      <c r="N90" s="90"/>
      <c r="O90" s="95"/>
      <c r="AS90" s="96"/>
      <c r="AT90" s="96"/>
      <c r="AU90" s="96"/>
      <c r="AV90" s="96"/>
    </row>
    <row r="91" spans="1:48" s="91" customFormat="1" ht="25.8" hidden="1" x14ac:dyDescent="0.5">
      <c r="A91" s="90"/>
      <c r="B91" s="90"/>
      <c r="H91" s="92"/>
      <c r="K91" s="93"/>
      <c r="L91" s="90"/>
      <c r="M91" s="94"/>
      <c r="N91" s="90"/>
      <c r="O91" s="95"/>
      <c r="AS91" s="96"/>
      <c r="AT91" s="96"/>
      <c r="AU91" s="96"/>
      <c r="AV91" s="96"/>
    </row>
    <row r="92" spans="1:48" s="91" customFormat="1" ht="25.8" hidden="1" x14ac:dyDescent="0.5">
      <c r="A92" s="90"/>
      <c r="B92" s="90"/>
      <c r="H92" s="92"/>
      <c r="K92" s="93"/>
      <c r="L92" s="90"/>
      <c r="M92" s="94"/>
      <c r="N92" s="90"/>
      <c r="O92" s="95"/>
      <c r="AS92" s="96"/>
      <c r="AT92" s="96"/>
      <c r="AU92" s="96"/>
      <c r="AV92" s="96"/>
    </row>
    <row r="93" spans="1:48" s="91" customFormat="1" ht="25.8" hidden="1" x14ac:dyDescent="0.5">
      <c r="A93" s="90"/>
      <c r="B93" s="90"/>
      <c r="H93" s="92"/>
      <c r="K93" s="93"/>
      <c r="L93" s="90"/>
      <c r="M93" s="94"/>
      <c r="N93" s="90"/>
      <c r="O93" s="95"/>
      <c r="AS93" s="96"/>
      <c r="AT93" s="96"/>
      <c r="AU93" s="96"/>
      <c r="AV93" s="96"/>
    </row>
    <row r="94" spans="1:48" s="91" customFormat="1" ht="33.75" hidden="1" customHeight="1" x14ac:dyDescent="0.5">
      <c r="A94" s="90"/>
      <c r="B94" s="90"/>
      <c r="H94" s="92"/>
      <c r="K94" s="93"/>
      <c r="L94" s="90"/>
      <c r="M94" s="94"/>
      <c r="N94" s="90"/>
      <c r="O94" s="95"/>
      <c r="AS94" s="96"/>
      <c r="AT94" s="96"/>
      <c r="AU94" s="96"/>
      <c r="AV94" s="96"/>
    </row>
    <row r="95" spans="1:48" s="91" customFormat="1" ht="25.8" hidden="1" x14ac:dyDescent="0.5">
      <c r="A95" s="90"/>
      <c r="B95" s="90"/>
      <c r="H95" s="92"/>
      <c r="K95" s="93"/>
      <c r="L95" s="90"/>
      <c r="M95" s="94"/>
      <c r="N95" s="90"/>
      <c r="O95" s="95"/>
      <c r="AS95" s="96"/>
      <c r="AT95" s="96"/>
      <c r="AU95" s="96"/>
      <c r="AV95" s="96"/>
    </row>
    <row r="96" spans="1:48" s="91" customFormat="1" ht="25.8" hidden="1" x14ac:dyDescent="0.5">
      <c r="A96" s="90"/>
      <c r="B96" s="90"/>
      <c r="H96" s="92"/>
      <c r="K96" s="93"/>
      <c r="L96" s="90"/>
      <c r="M96" s="94"/>
      <c r="N96" s="90"/>
      <c r="O96" s="95"/>
      <c r="AS96" s="96"/>
      <c r="AT96" s="96"/>
      <c r="AU96" s="96"/>
      <c r="AV96" s="96"/>
    </row>
    <row r="97" spans="1:224" s="91" customFormat="1" ht="25.8" hidden="1" x14ac:dyDescent="0.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7"/>
      <c r="AT97" s="97"/>
      <c r="AU97" s="97"/>
      <c r="AV97" s="97"/>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c r="GH97" s="99"/>
      <c r="GI97" s="99"/>
      <c r="GJ97" s="99"/>
      <c r="GK97" s="99"/>
      <c r="GL97" s="99"/>
      <c r="GM97" s="99"/>
      <c r="GN97" s="99"/>
      <c r="GO97" s="99"/>
      <c r="GP97" s="99"/>
      <c r="GQ97" s="99"/>
      <c r="GR97" s="99"/>
      <c r="GS97" s="99"/>
      <c r="GT97" s="99"/>
      <c r="GU97" s="99"/>
      <c r="GV97" s="99"/>
      <c r="GW97" s="99"/>
      <c r="GX97" s="99"/>
      <c r="GY97" s="99"/>
      <c r="GZ97" s="99"/>
      <c r="HA97" s="99"/>
      <c r="HB97" s="99"/>
      <c r="HC97" s="99"/>
      <c r="HD97" s="99"/>
      <c r="HE97" s="99"/>
      <c r="HF97" s="99"/>
      <c r="HG97" s="99"/>
      <c r="HH97" s="99"/>
      <c r="HI97" s="99"/>
      <c r="HJ97" s="99"/>
      <c r="HK97" s="99"/>
      <c r="HL97" s="99"/>
      <c r="HM97" s="99"/>
      <c r="HN97" s="99"/>
      <c r="HO97" s="99"/>
      <c r="HP97" s="99"/>
    </row>
    <row r="98" spans="1:224" s="91" customFormat="1" ht="25.8" hidden="1" x14ac:dyDescent="0.5">
      <c r="A98" s="90"/>
      <c r="B98" s="90"/>
      <c r="H98" s="92"/>
      <c r="K98" s="93"/>
      <c r="L98" s="90"/>
      <c r="M98" s="94"/>
      <c r="N98" s="90"/>
      <c r="O98" s="95"/>
      <c r="AS98" s="96"/>
      <c r="AT98" s="96"/>
      <c r="AU98" s="96"/>
      <c r="AV98" s="96"/>
    </row>
    <row r="99" spans="1:224" s="91" customFormat="1" ht="25.8" hidden="1" x14ac:dyDescent="0.5">
      <c r="A99" s="90"/>
      <c r="B99" s="90"/>
      <c r="H99" s="92"/>
      <c r="K99" s="93"/>
      <c r="L99" s="90"/>
      <c r="M99" s="94"/>
      <c r="N99" s="90"/>
      <c r="O99" s="95"/>
      <c r="AS99" s="96"/>
      <c r="AT99" s="96"/>
      <c r="AU99" s="96"/>
      <c r="AV99" s="96"/>
    </row>
    <row r="100" spans="1:224" s="91" customFormat="1" ht="25.8" hidden="1" x14ac:dyDescent="0.5">
      <c r="A100" s="90"/>
      <c r="B100" s="90"/>
      <c r="H100" s="92"/>
      <c r="K100" s="93"/>
      <c r="L100" s="90"/>
      <c r="M100" s="94"/>
      <c r="N100" s="90"/>
      <c r="O100" s="95"/>
      <c r="AS100" s="96"/>
      <c r="AT100" s="96"/>
      <c r="AU100" s="96"/>
      <c r="AV100" s="96"/>
    </row>
    <row r="101" spans="1:224" s="91" customFormat="1" ht="25.8" hidden="1" x14ac:dyDescent="0.5">
      <c r="A101" s="90"/>
      <c r="B101" s="90"/>
      <c r="H101" s="92"/>
      <c r="K101" s="93"/>
      <c r="L101" s="90"/>
      <c r="M101" s="94"/>
      <c r="N101" s="90"/>
      <c r="O101" s="95"/>
      <c r="AS101" s="96"/>
      <c r="AT101" s="96"/>
      <c r="AU101" s="96"/>
      <c r="AV101" s="96"/>
    </row>
    <row r="102" spans="1:224" s="91" customFormat="1" ht="25.8" hidden="1" x14ac:dyDescent="0.5">
      <c r="A102" s="90"/>
      <c r="B102" s="90"/>
      <c r="H102" s="92"/>
      <c r="K102" s="93"/>
      <c r="L102" s="90"/>
      <c r="M102" s="94"/>
      <c r="N102" s="90"/>
      <c r="O102" s="95"/>
      <c r="AS102" s="96"/>
      <c r="AT102" s="96"/>
      <c r="AU102" s="96"/>
      <c r="AV102" s="96"/>
    </row>
    <row r="103" spans="1:224" hidden="1" x14ac:dyDescent="0.3"/>
    <row r="104" spans="1:224" ht="61.95" hidden="1" customHeight="1" x14ac:dyDescent="0.3"/>
    <row r="105" spans="1:224" ht="46.95" customHeight="1" x14ac:dyDescent="0.3"/>
    <row r="106" spans="1:224" ht="46.95" customHeight="1" x14ac:dyDescent="0.3"/>
    <row r="107" spans="1:224" ht="46.95" customHeight="1" x14ac:dyDescent="0.3"/>
    <row r="108" spans="1:224" ht="61.95" customHeight="1" x14ac:dyDescent="0.3">
      <c r="H108" s="2"/>
    </row>
    <row r="109" spans="1:224" ht="46.95" customHeight="1" x14ac:dyDescent="0.3"/>
    <row r="110" spans="1:224" ht="46.95" customHeight="1" x14ac:dyDescent="0.3"/>
    <row r="111" spans="1:224" ht="46.95" customHeight="1" x14ac:dyDescent="0.3"/>
    <row r="112" spans="1:224" ht="61.95" customHeight="1" x14ac:dyDescent="0.3">
      <c r="H112" s="2"/>
    </row>
    <row r="113" ht="46.95" customHeight="1" x14ac:dyDescent="0.3"/>
    <row r="114" ht="46.95" customHeight="1" x14ac:dyDescent="0.3"/>
    <row r="115" ht="46.95" customHeight="1" x14ac:dyDescent="0.3"/>
    <row r="236" spans="29:30" ht="21" x14ac:dyDescent="0.3">
      <c r="AC236" s="98" t="s">
        <v>40</v>
      </c>
      <c r="AD236" s="98">
        <v>5</v>
      </c>
    </row>
    <row r="237" spans="29:30" ht="21" x14ac:dyDescent="0.3">
      <c r="AC237" s="98" t="s">
        <v>39</v>
      </c>
      <c r="AD237" s="98">
        <v>4</v>
      </c>
    </row>
    <row r="238" spans="29:30" ht="21" x14ac:dyDescent="0.3">
      <c r="AC238" s="98" t="s">
        <v>38</v>
      </c>
      <c r="AD238" s="98">
        <v>3</v>
      </c>
    </row>
    <row r="239" spans="29:30" ht="21" x14ac:dyDescent="0.3">
      <c r="AC239" s="98" t="s">
        <v>37</v>
      </c>
      <c r="AD239" s="98">
        <v>2</v>
      </c>
    </row>
    <row r="240" spans="29:30" ht="21" x14ac:dyDescent="0.3">
      <c r="AC240" s="98" t="s">
        <v>36</v>
      </c>
      <c r="AD240" s="98">
        <v>1</v>
      </c>
    </row>
  </sheetData>
  <sheetProtection algorithmName="SHA-512" hashValue="PAdO+IfWEVT31MxGupCoa5/se5tbEljDltvhwp2dxvHpw+Q5C81j+I3M4P0LeoubBQWChyJkpmqkp/Yxpn8YAg==" saltValue="r4jbPopEWrL7Nu0eprmAiQ==" spinCount="100000" sheet="1" objects="1" scenarios="1"/>
  <mergeCells count="33">
    <mergeCell ref="DY97:EN97"/>
    <mergeCell ref="EO97:FD97"/>
    <mergeCell ref="FE97:FT97"/>
    <mergeCell ref="FU97:GJ97"/>
    <mergeCell ref="GK97:GZ97"/>
    <mergeCell ref="HA97:HP97"/>
    <mergeCell ref="AG97:AR97"/>
    <mergeCell ref="AW97:BL97"/>
    <mergeCell ref="BM97:CB97"/>
    <mergeCell ref="CC97:CR97"/>
    <mergeCell ref="CS97:DH97"/>
    <mergeCell ref="DI97:DX97"/>
    <mergeCell ref="P44:X44"/>
    <mergeCell ref="P46:Y46"/>
    <mergeCell ref="P48:X48"/>
    <mergeCell ref="D58:R58"/>
    <mergeCell ref="A97:P97"/>
    <mergeCell ref="Q97:AF97"/>
    <mergeCell ref="AA32:AA42"/>
    <mergeCell ref="AB32:AB42"/>
    <mergeCell ref="C33:J33"/>
    <mergeCell ref="P33:R33"/>
    <mergeCell ref="T33:V33"/>
    <mergeCell ref="C40:J40"/>
    <mergeCell ref="U40:U43"/>
    <mergeCell ref="C41:J41"/>
    <mergeCell ref="P42:T42"/>
    <mergeCell ref="C2:J2"/>
    <mergeCell ref="F5:J6"/>
    <mergeCell ref="C19:J19"/>
    <mergeCell ref="C21:J21"/>
    <mergeCell ref="C24:J24"/>
    <mergeCell ref="P24:AH24"/>
  </mergeCells>
  <conditionalFormatting sqref="J28:J29 J44 J46 J36:J37">
    <cfRule type="containsText" dxfId="48" priority="10" operator="containsText" text="0">
      <formula>NOT(ISERROR(SEARCH("0",J28)))</formula>
    </cfRule>
  </conditionalFormatting>
  <conditionalFormatting sqref="J28:J29 J44 J46 J36:J37">
    <cfRule type="containsText" dxfId="47" priority="9" operator="containsText" text="1">
      <formula>NOT(ISERROR(SEARCH("1",J28)))</formula>
    </cfRule>
  </conditionalFormatting>
  <conditionalFormatting sqref="J28:J29 J44 J46 J36:J37">
    <cfRule type="containsText" dxfId="46" priority="8" operator="containsText" text="2">
      <formula>NOT(ISERROR(SEARCH("2",J28)))</formula>
    </cfRule>
  </conditionalFormatting>
  <conditionalFormatting sqref="Y27:Y29">
    <cfRule type="containsText" dxfId="45" priority="7" operator="containsText" text="1">
      <formula>NOT(ISERROR(SEARCH("1",Y27)))</formula>
    </cfRule>
  </conditionalFormatting>
  <conditionalFormatting sqref="P27:P29">
    <cfRule type="expression" dxfId="44" priority="6" stopIfTrue="1">
      <formula>($Y$27=1)</formula>
    </cfRule>
  </conditionalFormatting>
  <conditionalFormatting sqref="F28 E28:E29 F36 E46 G36:H37 E44:H44 G46:H46 G28:H29 E36:E37">
    <cfRule type="containsBlanks" dxfId="43" priority="5">
      <formula>LEN(TRIM(E28))=0</formula>
    </cfRule>
  </conditionalFormatting>
  <conditionalFormatting sqref="G28 G36">
    <cfRule type="expression" dxfId="42" priority="4">
      <formula>($H$28)=1</formula>
    </cfRule>
  </conditionalFormatting>
  <conditionalFormatting sqref="G44">
    <cfRule type="expression" dxfId="41" priority="3">
      <formula>($H$44)=1</formula>
    </cfRule>
  </conditionalFormatting>
  <conditionalFormatting sqref="G46">
    <cfRule type="expression" dxfId="40" priority="2">
      <formula>($H$46)=1</formula>
    </cfRule>
  </conditionalFormatting>
  <conditionalFormatting sqref="G29 G37">
    <cfRule type="expression" dxfId="39" priority="1">
      <formula>($H$29)=1</formula>
    </cfRule>
  </conditionalFormatting>
  <dataValidations count="1">
    <dataValidation type="list" allowBlank="1" showInputMessage="1" showErrorMessage="1" prompt="UTISEZ LA LISTE DEROULANTE" sqref="D14:D18" xr:uid="{AF76BF68-D8E0-49C5-A090-151922AEC724}">
      <formula1>"R4,R3,R2,R1,N3"</formula1>
    </dataValidation>
  </dataValidations>
  <printOptions horizontalCentered="1" verticalCentered="1"/>
  <pageMargins left="0" right="0" top="0" bottom="0" header="0.51181102362204722" footer="0.51181102362204722"/>
  <pageSetup paperSize="9" scale="27" orientation="portrait" horizontalDpi="4294967292" verticalDpi="4294967292" r:id="rId1"/>
  <headerFooter alignWithMargins="0"/>
  <colBreaks count="2" manualBreakCount="2">
    <brk id="37" max="1048575" man="1"/>
    <brk id="4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DAF9-5AD1-4AC6-8C1B-79400F589CCF}">
  <sheetPr>
    <tabColor theme="3" tint="0.39997558519241921"/>
    <pageSetUpPr fitToPage="1"/>
  </sheetPr>
  <dimension ref="A1:HP240"/>
  <sheetViews>
    <sheetView showGridLines="0" topLeftCell="A25" zoomScale="59" zoomScaleNormal="59" zoomScaleSheetLayoutView="10" workbookViewId="0">
      <selection activeCell="G38" sqref="G38"/>
    </sheetView>
  </sheetViews>
  <sheetFormatPr baseColWidth="10" defaultColWidth="11.88671875" defaultRowHeight="15.6" outlineLevelCol="1" x14ac:dyDescent="0.3"/>
  <cols>
    <col min="1" max="1" width="9.109375" style="1" customWidth="1"/>
    <col min="2" max="2" width="7.21875" style="1" hidden="1" customWidth="1" outlineLevel="1"/>
    <col min="3" max="3" width="74.6640625" style="2" bestFit="1" customWidth="1" collapsed="1"/>
    <col min="4" max="4" width="39.109375" style="2" customWidth="1"/>
    <col min="5" max="5" width="16.33203125" style="2" customWidth="1"/>
    <col min="6" max="6" width="14.44140625" style="2" bestFit="1" customWidth="1"/>
    <col min="7" max="7" width="14.44140625" style="2" customWidth="1"/>
    <col min="8" max="8" width="14.44140625" style="3" hidden="1" customWidth="1" outlineLevel="1"/>
    <col min="9" max="9" width="22.44140625" style="2" bestFit="1" customWidth="1" collapsed="1"/>
    <col min="10" max="10" width="22.44140625" style="2" customWidth="1"/>
    <col min="11" max="11" width="10.77734375" style="4" hidden="1" customWidth="1" outlineLevel="1"/>
    <col min="12" max="12" width="18" style="1" hidden="1" customWidth="1" outlineLevel="1"/>
    <col min="13" max="13" width="17.88671875" style="5" hidden="1" customWidth="1" outlineLevel="1"/>
    <col min="14" max="14" width="10.77734375" style="1" customWidth="1" collapsed="1"/>
    <col min="15" max="15" width="15.77734375" style="6" bestFit="1" customWidth="1"/>
    <col min="16" max="16" width="25.77734375" style="2" hidden="1" customWidth="1" outlineLevel="1"/>
    <col min="17" max="17" width="24.6640625" style="2" hidden="1" customWidth="1" outlineLevel="1"/>
    <col min="18" max="18" width="30.5546875" style="2" hidden="1" customWidth="1" outlineLevel="1"/>
    <col min="19" max="19" width="34.6640625" style="2" hidden="1" customWidth="1" outlineLevel="1"/>
    <col min="20" max="20" width="44.44140625" style="2" hidden="1" customWidth="1" outlineLevel="1"/>
    <col min="21" max="21" width="51.88671875" style="2" hidden="1" customWidth="1" outlineLevel="1"/>
    <col min="22" max="22" width="37.21875" style="2" hidden="1" customWidth="1" outlineLevel="1"/>
    <col min="23" max="23" width="40.5546875" style="2" hidden="1" customWidth="1" outlineLevel="1"/>
    <col min="24" max="24" width="33.44140625" style="2" hidden="1" customWidth="1" outlineLevel="1"/>
    <col min="25" max="25" width="21.88671875" style="2" hidden="1" customWidth="1" outlineLevel="1"/>
    <col min="26" max="26" width="43" style="2" hidden="1" customWidth="1" outlineLevel="1"/>
    <col min="27" max="28" width="45.21875" style="2" hidden="1" customWidth="1" outlineLevel="1"/>
    <col min="29" max="30" width="42.44140625" style="2" hidden="1" customWidth="1" outlineLevel="1"/>
    <col min="31" max="32" width="35.21875" style="2" hidden="1" customWidth="1" outlineLevel="1"/>
    <col min="33" max="33" width="45.21875" style="2" hidden="1" customWidth="1" outlineLevel="1"/>
    <col min="34" max="34" width="35.21875" style="2" hidden="1" customWidth="1" outlineLevel="1"/>
    <col min="35" max="35" width="18" style="2" bestFit="1" customWidth="1" collapsed="1"/>
    <col min="36" max="36" width="15.77734375" style="2" bestFit="1" customWidth="1"/>
    <col min="37" max="37" width="11.88671875" style="2" bestFit="1" customWidth="1"/>
    <col min="38" max="38" width="8.33203125" style="2" bestFit="1" customWidth="1"/>
    <col min="39" max="39" width="10" style="2" bestFit="1" customWidth="1"/>
    <col min="40" max="40" width="11.109375" style="2" bestFit="1" customWidth="1"/>
    <col min="41" max="41" width="14.6640625" style="2" customWidth="1"/>
    <col min="42" max="42" width="11.109375" style="2" bestFit="1" customWidth="1"/>
    <col min="43" max="43" width="18" style="2" customWidth="1"/>
    <col min="44" max="44" width="16.33203125" style="2" bestFit="1" customWidth="1"/>
    <col min="45" max="16384" width="11.88671875" style="2"/>
  </cols>
  <sheetData>
    <row r="1" spans="1:44" ht="33" customHeight="1" x14ac:dyDescent="0.3"/>
    <row r="2" spans="1:44" s="10" customFormat="1" ht="139.94999999999999" customHeight="1" x14ac:dyDescent="0.3">
      <c r="A2" s="6"/>
      <c r="B2" s="6"/>
      <c r="C2" s="111" t="s">
        <v>0</v>
      </c>
      <c r="D2" s="111"/>
      <c r="E2" s="111"/>
      <c r="F2" s="111"/>
      <c r="G2" s="111"/>
      <c r="H2" s="111"/>
      <c r="I2" s="111"/>
      <c r="J2" s="111"/>
      <c r="K2" s="7"/>
      <c r="L2" s="7"/>
      <c r="M2" s="8"/>
      <c r="N2" s="7"/>
      <c r="O2" s="7"/>
      <c r="P2" s="7"/>
      <c r="Q2" s="7"/>
      <c r="R2" s="7"/>
      <c r="S2" s="7"/>
      <c r="T2" s="7"/>
      <c r="U2" s="7"/>
      <c r="V2" s="7"/>
      <c r="W2" s="7"/>
      <c r="X2" s="7"/>
      <c r="Y2" s="7"/>
      <c r="Z2" s="7"/>
      <c r="AA2" s="7"/>
      <c r="AB2" s="7"/>
      <c r="AC2" s="7"/>
      <c r="AD2" s="7"/>
      <c r="AE2" s="7"/>
      <c r="AF2" s="7"/>
      <c r="AG2" s="7"/>
      <c r="AH2" s="7"/>
      <c r="AI2" s="9"/>
      <c r="AJ2" s="9"/>
      <c r="AK2" s="9"/>
      <c r="AL2" s="9"/>
      <c r="AM2" s="9"/>
      <c r="AN2" s="9"/>
      <c r="AO2" s="9"/>
      <c r="AP2" s="9"/>
      <c r="AQ2" s="9"/>
      <c r="AR2" s="9"/>
    </row>
    <row r="3" spans="1:44" ht="16.2" thickBot="1" x14ac:dyDescent="0.35"/>
    <row r="4" spans="1:44" ht="32.25" customHeight="1" x14ac:dyDescent="0.3">
      <c r="C4" s="11" t="str">
        <f>'[1]A RENSEIGNER'!B11</f>
        <v xml:space="preserve">DATE DE LA COMPETITION   </v>
      </c>
      <c r="D4" s="12">
        <f>IF(ISBLANK('[1]A RENSEIGNER'!C11),"",'[1]A RENSEIGNER'!C11)</f>
        <v>44948</v>
      </c>
    </row>
    <row r="5" spans="1:44" ht="32.25" customHeight="1" x14ac:dyDescent="0.3">
      <c r="C5" s="13" t="str">
        <f>'[1]A RENSEIGNER'!B12</f>
        <v xml:space="preserve">LIEU   </v>
      </c>
      <c r="D5" s="14" t="str">
        <f>IF(ISBLANK('[1]A RENSEIGNER'!C12),"",'[1]A RENSEIGNER'!C12)</f>
        <v>ABASM</v>
      </c>
      <c r="F5" s="112" t="s">
        <v>1</v>
      </c>
      <c r="G5" s="112"/>
      <c r="H5" s="112"/>
      <c r="I5" s="112"/>
      <c r="J5" s="112"/>
    </row>
    <row r="6" spans="1:44" ht="32.25" customHeight="1" x14ac:dyDescent="0.3">
      <c r="C6" s="13" t="str">
        <f>'[1]A RENSEIGNER'!B13</f>
        <v xml:space="preserve">DIRECTEUR DE JEU   </v>
      </c>
      <c r="D6" s="14" t="str">
        <f>IF(ISBLANK('[1]A RENSEIGNER'!C13),"",'[1]A RENSEIGNER'!C13)</f>
        <v/>
      </c>
      <c r="F6" s="112"/>
      <c r="G6" s="112"/>
      <c r="H6" s="112"/>
      <c r="I6" s="112"/>
      <c r="J6" s="112"/>
    </row>
    <row r="7" spans="1:44" ht="32.25" customHeight="1" x14ac:dyDescent="0.3">
      <c r="C7" s="13" t="str">
        <f>'[1]A RENSEIGNER'!B14</f>
        <v xml:space="preserve">TOURNOI N°   </v>
      </c>
      <c r="D7" s="15">
        <f>IF(ISBLANK('[1]A RENSEIGNER'!C14),"",'[1]A RENSEIGNER'!C14)</f>
        <v>2</v>
      </c>
    </row>
    <row r="8" spans="1:44" ht="32.25" customHeight="1" x14ac:dyDescent="0.3">
      <c r="C8" s="13" t="str">
        <f>'[1]A RENSEIGNER'!B15</f>
        <v xml:space="preserve">POULE N°   </v>
      </c>
      <c r="D8" s="15">
        <f>IF(ISBLANK('[1]A RENSEIGNER'!C15),"",'[1]A RENSEIGNER'!C15)</f>
        <v>1</v>
      </c>
    </row>
    <row r="9" spans="1:44" ht="32.25" customHeight="1" thickBot="1" x14ac:dyDescent="0.35">
      <c r="C9" s="16" t="str">
        <f>'[1]A RENSEIGNER'!B16</f>
        <v xml:space="preserve">MODE DE JEU    </v>
      </c>
      <c r="D9" s="17" t="str">
        <f>IF(ISBLANK('[1]A RENSEIGNER'!C16),"",'[1]A RENSEIGNER'!C16)</f>
        <v>LIBRE</v>
      </c>
    </row>
    <row r="10" spans="1:44" ht="31.2" x14ac:dyDescent="0.6">
      <c r="C10" s="18"/>
      <c r="D10" s="19"/>
    </row>
    <row r="12" spans="1:44" ht="31.2" x14ac:dyDescent="0.6">
      <c r="C12" s="20" t="s">
        <v>2</v>
      </c>
      <c r="D12" s="21" t="s">
        <v>3</v>
      </c>
    </row>
    <row r="14" spans="1:44" ht="31.2" x14ac:dyDescent="0.6">
      <c r="C14" s="22" t="str">
        <f>IF(ISBLANK('[1]A RENSEIGNER'!B28),"",'[1]A RENSEIGNER'!B28)</f>
        <v>RAOULT Pierre-Jean</v>
      </c>
      <c r="D14" s="22" t="str">
        <f>'[1]A RENSEIGNER'!C28</f>
        <v>R2</v>
      </c>
      <c r="E14" s="23">
        <f>VLOOKUP(D14,$P$34:$Q$38,2,0)</f>
        <v>100</v>
      </c>
      <c r="F14" s="24"/>
      <c r="G14" s="24"/>
      <c r="H14" s="24"/>
      <c r="I14" s="24"/>
      <c r="J14" s="24"/>
      <c r="K14" s="24"/>
      <c r="L14" s="24"/>
      <c r="M14" s="25"/>
      <c r="N14" s="24"/>
      <c r="O14" s="24"/>
      <c r="P14" s="24"/>
      <c r="Q14" s="24"/>
      <c r="R14" s="24"/>
      <c r="S14" s="24"/>
      <c r="T14" s="24"/>
      <c r="U14" s="24"/>
      <c r="V14" s="24"/>
      <c r="W14" s="24"/>
      <c r="X14" s="24"/>
      <c r="Y14" s="24"/>
      <c r="Z14" s="24"/>
      <c r="AA14" s="24"/>
      <c r="AB14" s="24"/>
      <c r="AC14" s="24"/>
      <c r="AD14" s="24"/>
      <c r="AE14" s="24"/>
      <c r="AF14" s="24"/>
      <c r="AG14" s="24"/>
      <c r="AH14" s="24"/>
    </row>
    <row r="15" spans="1:44" ht="31.2" x14ac:dyDescent="0.6">
      <c r="C15" s="22" t="str">
        <f>IF(ISBLANK('[1]A RENSEIGNER'!B29),"",'[1]A RENSEIGNER'!B29)</f>
        <v>HANSEL GERARD</v>
      </c>
      <c r="D15" s="22" t="str">
        <f>'[1]A RENSEIGNER'!C29</f>
        <v>R2</v>
      </c>
      <c r="E15" s="26">
        <f>VLOOKUP(D15,$P$34:$Q$38,2,0)</f>
        <v>100</v>
      </c>
    </row>
    <row r="16" spans="1:44" ht="31.2" x14ac:dyDescent="0.6">
      <c r="C16" s="22" t="str">
        <f>IF(ISBLANK('[1]A RENSEIGNER'!B30),"",'[1]A RENSEIGNER'!B30)</f>
        <v>MA PHUOC Bich</v>
      </c>
      <c r="D16" s="22" t="str">
        <f>'[1]A RENSEIGNER'!C30</f>
        <v>R2</v>
      </c>
      <c r="E16" s="27">
        <f>VLOOKUP(D16,$P$34:$Q$38,2,0)</f>
        <v>100</v>
      </c>
    </row>
    <row r="17" spans="1:44" ht="34.5" customHeight="1" x14ac:dyDescent="0.6">
      <c r="C17" s="28"/>
      <c r="D17" s="28"/>
      <c r="E17" s="27"/>
      <c r="H17" s="2"/>
    </row>
    <row r="18" spans="1:44" ht="31.8" thickBot="1" x14ac:dyDescent="0.65">
      <c r="C18" s="28"/>
      <c r="D18" s="28"/>
      <c r="E18" s="27"/>
      <c r="H18" s="2"/>
    </row>
    <row r="19" spans="1:44" ht="46.8" thickBot="1" x14ac:dyDescent="0.65">
      <c r="C19" s="113" t="str">
        <f>IF(ISBLANK('[1]A RENSEIGNER'!C16),"",IF('[1]A RENSEIGNER'!C16="3 BANDES","LA DISTANCE DE LA POULE EST DE"&amp;" "&amp;IF(AND(D14=D15=D16),VLOOKUP(D14,P34:Q38,2,0),MAX(E14:E16))&amp;"  "&amp;"POINTS EN 50 REPRISES","LA DISTANCE DE LA POULE EST DE"&amp;" "&amp;IF(AND(D14=D15=D16),VLOOKUP(D14,P34:Q38,2,0),MAX(E14:E16))&amp;"  "&amp;"POINTS EN 30 REPRISES"))</f>
        <v>LA DISTANCE DE LA POULE EST DE 100  POINTS EN 30 REPRISES</v>
      </c>
      <c r="D19" s="114"/>
      <c r="E19" s="114"/>
      <c r="F19" s="114"/>
      <c r="G19" s="114"/>
      <c r="H19" s="114"/>
      <c r="I19" s="114"/>
      <c r="J19" s="115"/>
      <c r="K19" s="29"/>
      <c r="L19" s="29"/>
      <c r="M19" s="30"/>
      <c r="N19" s="31"/>
      <c r="O19" s="31"/>
      <c r="P19" s="31"/>
      <c r="Q19" s="31"/>
      <c r="R19" s="31"/>
      <c r="S19" s="31"/>
      <c r="T19" s="31"/>
      <c r="U19" s="31"/>
      <c r="AI19" s="24"/>
      <c r="AJ19" s="24"/>
      <c r="AK19" s="24"/>
      <c r="AL19" s="24"/>
      <c r="AM19" s="24"/>
      <c r="AN19" s="24"/>
      <c r="AO19" s="24"/>
      <c r="AP19" s="24"/>
      <c r="AQ19" s="24"/>
      <c r="AR19" s="24"/>
    </row>
    <row r="20" spans="1:44" ht="46.2" x14ac:dyDescent="0.6">
      <c r="C20" s="31"/>
      <c r="D20" s="31"/>
      <c r="E20" s="31"/>
      <c r="F20" s="31"/>
      <c r="G20" s="31"/>
      <c r="H20" s="31"/>
      <c r="I20" s="31"/>
      <c r="J20" s="31"/>
      <c r="K20" s="31"/>
      <c r="L20" s="31"/>
      <c r="M20" s="30"/>
      <c r="N20" s="31"/>
      <c r="O20" s="31"/>
      <c r="P20" s="31"/>
      <c r="Q20" s="31"/>
      <c r="R20" s="31"/>
      <c r="S20" s="31"/>
      <c r="T20" s="31"/>
      <c r="U20" s="31"/>
      <c r="AI20" s="24"/>
      <c r="AJ20" s="24"/>
      <c r="AK20" s="24"/>
      <c r="AL20" s="24"/>
      <c r="AM20" s="24"/>
      <c r="AN20" s="24"/>
      <c r="AO20" s="24"/>
      <c r="AP20" s="24"/>
      <c r="AQ20" s="24"/>
      <c r="AR20" s="24"/>
    </row>
    <row r="21" spans="1:44" ht="31.2" x14ac:dyDescent="0.6">
      <c r="C21" s="116" t="s">
        <v>4</v>
      </c>
      <c r="D21" s="116"/>
      <c r="E21" s="116"/>
      <c r="F21" s="116"/>
      <c r="G21" s="116"/>
      <c r="H21" s="116"/>
      <c r="I21" s="116"/>
      <c r="J21" s="116"/>
      <c r="K21" s="19"/>
      <c r="L21" s="19"/>
      <c r="M21" s="32"/>
      <c r="N21" s="19"/>
      <c r="O21" s="19"/>
      <c r="AI21" s="19"/>
      <c r="AJ21" s="19"/>
      <c r="AK21" s="19"/>
      <c r="AL21" s="19"/>
      <c r="AM21" s="19"/>
      <c r="AN21" s="19"/>
      <c r="AO21" s="19"/>
      <c r="AP21" s="19"/>
      <c r="AQ21" s="19"/>
      <c r="AR21" s="19"/>
    </row>
    <row r="23" spans="1:44" ht="16.2" thickBot="1" x14ac:dyDescent="0.35"/>
    <row r="24" spans="1:44" s="10" customFormat="1" ht="22.95" customHeight="1" thickBot="1" x14ac:dyDescent="0.35">
      <c r="A24" s="6"/>
      <c r="B24" s="6"/>
      <c r="C24" s="103" t="s">
        <v>5</v>
      </c>
      <c r="D24" s="104"/>
      <c r="E24" s="104"/>
      <c r="F24" s="104"/>
      <c r="G24" s="104"/>
      <c r="H24" s="104"/>
      <c r="I24" s="104"/>
      <c r="J24" s="105"/>
      <c r="M24" s="33"/>
      <c r="P24" s="117" t="s">
        <v>6</v>
      </c>
      <c r="Q24" s="118"/>
      <c r="R24" s="118"/>
      <c r="S24" s="118"/>
      <c r="T24" s="118"/>
      <c r="U24" s="118"/>
      <c r="V24" s="118"/>
      <c r="W24" s="118"/>
      <c r="X24" s="118"/>
      <c r="Y24" s="118"/>
      <c r="Z24" s="118"/>
      <c r="AA24" s="118"/>
      <c r="AB24" s="118"/>
      <c r="AC24" s="118"/>
      <c r="AD24" s="118"/>
      <c r="AE24" s="118"/>
      <c r="AF24" s="118"/>
      <c r="AG24" s="118"/>
      <c r="AH24" s="119"/>
    </row>
    <row r="25" spans="1:44" ht="21" customHeight="1" x14ac:dyDescent="0.3"/>
    <row r="26" spans="1:44" s="40" customFormat="1" ht="57.75" customHeight="1" x14ac:dyDescent="0.3">
      <c r="A26" s="34"/>
      <c r="B26" s="34"/>
      <c r="C26" s="35" t="s">
        <v>7</v>
      </c>
      <c r="D26" s="35" t="s">
        <v>3</v>
      </c>
      <c r="E26" s="35" t="s">
        <v>8</v>
      </c>
      <c r="F26" s="35" t="s">
        <v>9</v>
      </c>
      <c r="G26" s="35" t="s">
        <v>10</v>
      </c>
      <c r="H26" s="36"/>
      <c r="I26" s="37" t="s">
        <v>11</v>
      </c>
      <c r="J26" s="35" t="s">
        <v>12</v>
      </c>
      <c r="K26" s="38" t="s">
        <v>13</v>
      </c>
      <c r="L26" s="38" t="s">
        <v>14</v>
      </c>
      <c r="M26" s="39" t="s">
        <v>15</v>
      </c>
      <c r="P26" s="41" t="s">
        <v>7</v>
      </c>
      <c r="Q26" s="41" t="s">
        <v>3</v>
      </c>
      <c r="R26" s="42" t="s">
        <v>16</v>
      </c>
      <c r="S26" s="42" t="s">
        <v>17</v>
      </c>
      <c r="T26" s="42" t="s">
        <v>18</v>
      </c>
      <c r="U26" s="42" t="s">
        <v>19</v>
      </c>
      <c r="V26" s="42" t="s">
        <v>20</v>
      </c>
      <c r="W26" s="42" t="s">
        <v>21</v>
      </c>
      <c r="X26" s="43" t="s">
        <v>22</v>
      </c>
      <c r="Y26" s="43" t="s">
        <v>23</v>
      </c>
      <c r="Z26" s="43" t="s">
        <v>24</v>
      </c>
      <c r="AA26" s="43" t="s">
        <v>25</v>
      </c>
      <c r="AB26" s="43" t="s">
        <v>26</v>
      </c>
      <c r="AC26" s="43" t="s">
        <v>27</v>
      </c>
      <c r="AD26" s="43" t="s">
        <v>28</v>
      </c>
      <c r="AE26" s="43" t="s">
        <v>29</v>
      </c>
      <c r="AF26" s="43" t="s">
        <v>30</v>
      </c>
      <c r="AG26" s="43" t="s">
        <v>31</v>
      </c>
      <c r="AH26" s="43" t="s">
        <v>32</v>
      </c>
    </row>
    <row r="27" spans="1:44" s="44" customFormat="1" ht="30.75" customHeight="1" x14ac:dyDescent="0.45">
      <c r="B27" s="45">
        <f>VLOOKUP(D27,CATE_COR,2,0)</f>
        <v>3</v>
      </c>
      <c r="C27" s="46"/>
      <c r="D27" s="47" t="str">
        <f>'[1]A RENSEIGNER'!C28</f>
        <v>R2</v>
      </c>
      <c r="E27" s="47"/>
      <c r="F27" s="47"/>
      <c r="G27" s="47"/>
      <c r="H27" s="48"/>
      <c r="I27" s="49"/>
      <c r="J27" s="47"/>
      <c r="K27" s="50"/>
      <c r="L27" s="51"/>
      <c r="M27" s="52"/>
      <c r="P27" s="53" t="str">
        <f>IF(ISBLANK('[1]A RENSEIGNER'!B28),"",'[1]A RENSEIGNER'!B28)</f>
        <v>RAOULT Pierre-Jean</v>
      </c>
      <c r="Q27" s="53" t="str">
        <f>'[1]A RENSEIGNER'!C28</f>
        <v>R2</v>
      </c>
      <c r="R27" s="54">
        <f>IF(ISBLANK('[1]A RENSEIGNER'!B28),"",E36+E44)</f>
        <v>200</v>
      </c>
      <c r="S27" s="54">
        <f>IF(ISBLANK('[1]A RENSEIGNER'!B28),"",F36+F44)</f>
        <v>39</v>
      </c>
      <c r="T27" s="55">
        <f>IF(ISBLANK('[1]A RENSEIGNER'!B28),"",R27/S27)</f>
        <v>5.1282051282051286</v>
      </c>
      <c r="U27" s="55">
        <f>IF(ISBLANK('[1]A RENSEIGNER'!B28),"",MAX(M36,M44))</f>
        <v>11.111111111111111</v>
      </c>
      <c r="V27" s="56">
        <f>IF(ISBLANK('[1]A RENSEIGNER'!B28),"",MAX(G36,G44))</f>
        <v>25</v>
      </c>
      <c r="W27" s="54">
        <f>IF(ISBLANK('[1]A RENSEIGNER'!B28),"",J36+J44)</f>
        <v>4</v>
      </c>
      <c r="X27" s="57">
        <f>IF(ISBLANK('[1]A RENSEIGNER'!B28),"",W27*1000000000+T27*1000000+U27*10000+V27)</f>
        <v>4005239341.2393165</v>
      </c>
      <c r="Y27" s="57">
        <f>IF(ISBLANK('[1]A RENSEIGNER'!B28),"",RANK(X27,$X$27:$X$29,0))</f>
        <v>1</v>
      </c>
      <c r="Z27" s="58">
        <f>IF(ISBLANK('[1]A RENSEIGNER'!B28),"",IF(Y27=1,8,IF(Y27=2,5,IF(Y27=3,3))))</f>
        <v>8</v>
      </c>
      <c r="AA27" s="59">
        <f>IF(J36=0,0,IF(ISBLANK('[1]A RENSEIGNER'!B28),"",IF(I36&gt;VLOOKUP(D36,$T$34:$V$38,3,0),2,IF(I36&lt;VLOOKUP(D36,$T$34:$V$38,2,0),0,1))))</f>
        <v>2</v>
      </c>
      <c r="AB27" s="59">
        <f>IF(J44=0,0,IF(ISBLANK('[1]A RENSEIGNER'!B28),"",IF(I44&gt;VLOOKUP(D44,$T$34:$V$38,3,0),2,IF(I44&lt;VLOOKUP(D44,$T$34:$V$38,2,0),0,1))))</f>
        <v>1</v>
      </c>
      <c r="AC27" s="58">
        <f>IF(ISBLANK('[1]A RENSEIGNER'!B28),"",K36)</f>
        <v>0</v>
      </c>
      <c r="AD27" s="58">
        <f>IF(ISBLANK('[1]A RENSEIGNER'!B28),"",K44)</f>
        <v>0</v>
      </c>
      <c r="AE27" s="58">
        <f>IF(ISBLANK('[1]A RENSEIGNER'!B28),"",L36)</f>
        <v>0</v>
      </c>
      <c r="AF27" s="58">
        <f>IF(ISBLANK('[1]A RENSEIGNER'!B28),"",L44)</f>
        <v>0</v>
      </c>
      <c r="AG27" s="58">
        <f>IF(ISBLANK('[1]A RENSEIGNER'!B28),"",SUM(AA27:AF27))</f>
        <v>3</v>
      </c>
      <c r="AH27" s="58">
        <f>IF(ISBLANK('[1]A RENSEIGNER'!B28),"",SUM(Z27,AG27))</f>
        <v>11</v>
      </c>
      <c r="AI27" s="60"/>
    </row>
    <row r="28" spans="1:44" s="44" customFormat="1" ht="33.6" x14ac:dyDescent="0.65">
      <c r="B28" s="45">
        <f>VLOOKUP(D28,CATE_COR,2,0)</f>
        <v>3</v>
      </c>
      <c r="C28" s="61" t="str">
        <f>IF(ISBLANK('[1]A RENSEIGNER'!B29),"",'[1]A RENSEIGNER'!B29)</f>
        <v>HANSEL GERARD</v>
      </c>
      <c r="D28" s="61" t="str">
        <f>IF(ISBLANK('[1]A RENSEIGNER'!C29),"",'[1]A RENSEIGNER'!C29)</f>
        <v>R2</v>
      </c>
      <c r="E28" s="62">
        <v>60</v>
      </c>
      <c r="F28" s="62">
        <v>23</v>
      </c>
      <c r="G28" s="62">
        <v>10</v>
      </c>
      <c r="H28" s="61">
        <f>IF(G28&lt;I28,1,0)</f>
        <v>0</v>
      </c>
      <c r="I28" s="63">
        <f>IF(OR(E28="",F28=""),"",E28/F28)</f>
        <v>2.6086956521739131</v>
      </c>
      <c r="J28" s="61">
        <f>IF(E28="","",IF(E28&gt;E29,2,IF(E28=E29,1,IF(E28&lt;E29,0))))</f>
        <v>0</v>
      </c>
      <c r="K28" s="64">
        <f>IF(B28&lt;B29,1,0)</f>
        <v>0</v>
      </c>
      <c r="L28" s="65">
        <f>IF(K28=0,0,IF(J28=2,3,IF(J28=1,2,IF(J28=0,1))))</f>
        <v>0</v>
      </c>
      <c r="M28" s="52">
        <f>IF(J28=0,0,I28)</f>
        <v>0</v>
      </c>
      <c r="P28" s="53" t="str">
        <f>IF(ISBLANK('[1]A RENSEIGNER'!B29),"",'[1]A RENSEIGNER'!B29)</f>
        <v>HANSEL GERARD</v>
      </c>
      <c r="Q28" s="53" t="str">
        <f>'[1]A RENSEIGNER'!C29</f>
        <v>R2</v>
      </c>
      <c r="R28" s="54">
        <f>IF(ISBLANK('[1]A RENSEIGNER'!B29),"",E28+E37)</f>
        <v>84</v>
      </c>
      <c r="S28" s="54">
        <f>IF(ISBLANK('[1]A RENSEIGNER'!B29),"",F28+F37)</f>
        <v>32</v>
      </c>
      <c r="T28" s="55">
        <f>IF(ISBLANK('[1]A RENSEIGNER'!B29),"",R28/S28)</f>
        <v>2.625</v>
      </c>
      <c r="U28" s="55">
        <f>IF(ISBLANK('[1]A RENSEIGNER'!B29),"",MAX(M28,M37))</f>
        <v>0</v>
      </c>
      <c r="V28" s="56">
        <f>IF(ISBLANK('[1]A RENSEIGNER'!B29),"",MAX(G28,G37))</f>
        <v>10</v>
      </c>
      <c r="W28" s="54">
        <f>IF(ISBLANK('[1]A RENSEIGNER'!B29),"",J28+J37)</f>
        <v>0</v>
      </c>
      <c r="X28" s="57">
        <f>IF(ISBLANK('[1]A RENSEIGNER'!B29),"",W28*1000000000+T28*1000000+U28*10000+V28)</f>
        <v>2625010</v>
      </c>
      <c r="Y28" s="57">
        <f>IF(ISBLANK('[1]A RENSEIGNER'!B29),"",RANK(X28,$X$27:$X$29,0))</f>
        <v>3</v>
      </c>
      <c r="Z28" s="58">
        <f>IF(ISBLANK('[1]A RENSEIGNER'!B29),"",IF(Y28=1,8,IF(Y28=2,5,IF(Y28=3,3))))</f>
        <v>3</v>
      </c>
      <c r="AA28" s="59">
        <f>IF(J28=0,0,IF(ISBLANK('[1]A RENSEIGNER'!B29),"",IF(I28&gt;VLOOKUP(D28,$T$34:$V$38,3,0),2,IF(I28&lt;VLOOKUP(D28,$T$34:$V$38,2,0),0,1))))</f>
        <v>0</v>
      </c>
      <c r="AB28" s="59">
        <f>IF(J37=0,0,IF(ISBLANK('[1]A RENSEIGNER'!B29),"",IF(I37&gt;VLOOKUP(D37,$T$34:$V$38,3,0),2,IF(I37&lt;VLOOKUP(D37,$T$34:$V$38,2,0),0,1))))</f>
        <v>0</v>
      </c>
      <c r="AC28" s="58">
        <f>IF(ISBLANK('[1]A RENSEIGNER'!B29),"",K28)</f>
        <v>0</v>
      </c>
      <c r="AD28" s="58">
        <f>IF(ISBLANK('[1]A RENSEIGNER'!B29),"",K37)</f>
        <v>0</v>
      </c>
      <c r="AE28" s="58">
        <f>IF(ISBLANK('[1]A RENSEIGNER'!B29),"",L28)</f>
        <v>0</v>
      </c>
      <c r="AF28" s="58">
        <f>IF(ISBLANK('[1]A RENSEIGNER'!B29),"",L37)</f>
        <v>0</v>
      </c>
      <c r="AG28" s="58">
        <f>IF(ISBLANK('[1]A RENSEIGNER'!B29),"",SUM(AA28:AF28))</f>
        <v>0</v>
      </c>
      <c r="AH28" s="58">
        <f>IF(ISBLANK('[1]A RENSEIGNER'!B29),"",SUM(Z28,AG28))</f>
        <v>3</v>
      </c>
    </row>
    <row r="29" spans="1:44" s="44" customFormat="1" ht="33.6" x14ac:dyDescent="0.65">
      <c r="B29" s="45">
        <f>VLOOKUP(D29,CATE_COR,2,0)</f>
        <v>3</v>
      </c>
      <c r="C29" s="61" t="str">
        <f>IF(ISBLANK('[1]A RENSEIGNER'!B30),"",'[1]A RENSEIGNER'!B30)</f>
        <v>MA PHUOC Bich</v>
      </c>
      <c r="D29" s="61" t="str">
        <f>IF(ISBLANK('[1]A RENSEIGNER'!C30),"",'[1]A RENSEIGNER'!C30)</f>
        <v>R2</v>
      </c>
      <c r="E29" s="62">
        <v>100</v>
      </c>
      <c r="F29" s="61">
        <f>IF(ISBLANK(F28),"",F28)</f>
        <v>23</v>
      </c>
      <c r="G29" s="62">
        <v>20</v>
      </c>
      <c r="H29" s="61">
        <f>IF(G29&lt;I29,1,0)</f>
        <v>0</v>
      </c>
      <c r="I29" s="63">
        <f>IF(OR(E29="",F29=""),"",E29/F29)</f>
        <v>4.3478260869565215</v>
      </c>
      <c r="J29" s="61">
        <f>IF(E29="","",IF(E29&gt;E28,2,IF(E29=E28,1,IF(E29&lt;E28,0))))</f>
        <v>2</v>
      </c>
      <c r="K29" s="64">
        <f>IF(B29&lt;B28,1,0)</f>
        <v>0</v>
      </c>
      <c r="L29" s="65">
        <f>IF(K29=0,0,IF(J29=2,3,IF(J29=1,2,IF(J29=0,1))))</f>
        <v>0</v>
      </c>
      <c r="M29" s="52">
        <f>IF(J29=0,0,I29)</f>
        <v>4.3478260869565215</v>
      </c>
      <c r="P29" s="53" t="str">
        <f>IF(ISBLANK('[1]A RENSEIGNER'!B30),"",'[1]A RENSEIGNER'!B30)</f>
        <v>MA PHUOC Bich</v>
      </c>
      <c r="Q29" s="53" t="str">
        <f>'[1]A RENSEIGNER'!C30</f>
        <v>R2</v>
      </c>
      <c r="R29" s="54">
        <f>IF(ISBLANK('[1]A RENSEIGNER'!B30),"",E29+E46)</f>
        <v>198</v>
      </c>
      <c r="S29" s="54">
        <f>IF(ISBLANK('[1]A RENSEIGNER'!B30),"",F29+F46)</f>
        <v>53</v>
      </c>
      <c r="T29" s="55">
        <f>IF(ISBLANK('[1]A RENSEIGNER'!B30),"",R29/S29)</f>
        <v>3.7358490566037736</v>
      </c>
      <c r="U29" s="55">
        <f>IF(ISBLANK('[1]A RENSEIGNER'!B30),"",MAX(M29,M46))</f>
        <v>4.3478260869565215</v>
      </c>
      <c r="V29" s="56">
        <f>IF(ISBLANK('[1]A RENSEIGNER'!B30),"",MAX(G29,G46))</f>
        <v>20</v>
      </c>
      <c r="W29" s="54">
        <f>IF(ISBLANK('[1]A RENSEIGNER'!B30),"",J29+J46)</f>
        <v>2</v>
      </c>
      <c r="X29" s="57">
        <f>IF(ISBLANK('[1]A RENSEIGNER'!B30),"",W29*1000000000+T29*1000000+U29*10000+V29)</f>
        <v>2003779347.3174732</v>
      </c>
      <c r="Y29" s="57">
        <f>IF(ISBLANK('[1]A RENSEIGNER'!B30),"",RANK(X29,$X$27:$X$29,0))</f>
        <v>2</v>
      </c>
      <c r="Z29" s="58">
        <f>IF(ISBLANK('[1]A RENSEIGNER'!B30),"",IF(Y29=1,8,IF(Y29=2,5,IF(Y29=3,3))))</f>
        <v>5</v>
      </c>
      <c r="AA29" s="59">
        <f>IF(J29=0,0,IF(ISBLANK('[1]A RENSEIGNER'!B30),"",IF(I29&gt;VLOOKUP(D29,$T$34:$V$38,3,0),2,IF(I29&lt;VLOOKUP(D29,$T$34:$V$38,2,0),0,1))))</f>
        <v>2</v>
      </c>
      <c r="AB29" s="59">
        <f>IF(J46=0,0,IF(ISBLANK('[1]A RENSEIGNER'!B30),"",IF(I46&gt;VLOOKUP(D46,$T$34:$V$38,3,0),2,IF(I46&lt;VLOOKUP(D46,$T$34:$V$38,2,0),0,1))))</f>
        <v>0</v>
      </c>
      <c r="AC29" s="58">
        <f>IF(ISBLANK('[1]A RENSEIGNER'!B30),"",K46)</f>
        <v>0</v>
      </c>
      <c r="AD29" s="58">
        <f>IF(ISBLANK('[1]A RENSEIGNER'!B30),"",K46)</f>
        <v>0</v>
      </c>
      <c r="AE29" s="58">
        <f>IF(ISBLANK('[1]A RENSEIGNER'!B30),"",L29)</f>
        <v>0</v>
      </c>
      <c r="AF29" s="58">
        <f>IF(ISBLANK('[1]A RENSEIGNER'!B30),"",L46)</f>
        <v>0</v>
      </c>
      <c r="AG29" s="58">
        <f>IF(ISBLANK('[1]A RENSEIGNER'!B30),"",SUM(AA29:AF29))</f>
        <v>2</v>
      </c>
      <c r="AH29" s="58">
        <f>IF(ISBLANK('[1]A RENSEIGNER'!B30),"",SUM(Z29,AG29))</f>
        <v>7</v>
      </c>
    </row>
    <row r="32" spans="1:44" ht="48" customHeight="1" thickBot="1" x14ac:dyDescent="0.35">
      <c r="AA32" s="102"/>
      <c r="AB32" s="102"/>
    </row>
    <row r="33" spans="1:34" s="40" customFormat="1" ht="30" customHeight="1" thickBot="1" x14ac:dyDescent="0.35">
      <c r="A33" s="34"/>
      <c r="B33" s="6"/>
      <c r="C33" s="103" t="s">
        <v>33</v>
      </c>
      <c r="D33" s="104"/>
      <c r="E33" s="104"/>
      <c r="F33" s="104"/>
      <c r="G33" s="104"/>
      <c r="H33" s="104"/>
      <c r="I33" s="104"/>
      <c r="J33" s="105"/>
      <c r="K33" s="10"/>
      <c r="L33" s="10"/>
      <c r="M33" s="66"/>
      <c r="P33" s="106" t="s">
        <v>34</v>
      </c>
      <c r="Q33" s="107"/>
      <c r="R33" s="108"/>
      <c r="S33" s="67"/>
      <c r="T33" s="106" t="s">
        <v>35</v>
      </c>
      <c r="U33" s="107"/>
      <c r="V33" s="108"/>
      <c r="W33" s="68"/>
      <c r="AA33" s="102"/>
      <c r="AB33" s="102"/>
    </row>
    <row r="34" spans="1:34" s="67" customFormat="1" ht="37.950000000000003" customHeight="1" x14ac:dyDescent="0.3">
      <c r="B34" s="1"/>
      <c r="C34" s="6"/>
      <c r="D34" s="2"/>
      <c r="E34" s="2"/>
      <c r="F34" s="2"/>
      <c r="G34" s="2"/>
      <c r="H34" s="3"/>
      <c r="I34" s="2"/>
      <c r="J34" s="2"/>
      <c r="K34" s="2"/>
      <c r="L34" s="2"/>
      <c r="M34" s="69"/>
      <c r="P34" s="70" t="s">
        <v>36</v>
      </c>
      <c r="Q34" s="71">
        <f>VLOOKUP('[1]A RENSEIGNER'!$C$16&amp;'POULE DE 3 '!P34,tabdistance,4,0)</f>
        <v>50</v>
      </c>
      <c r="R34" s="71" t="str">
        <f>VLOOKUP('[1]A RENSEIGNER'!$C$16&amp;'POULE DE 3 '!P34,tabdistance,5,0)</f>
        <v>PC</v>
      </c>
      <c r="T34" s="70" t="s">
        <v>36</v>
      </c>
      <c r="U34" s="72">
        <f>VLOOKUP('[1]A RENSEIGNER'!$C$16&amp;'POULE DE 3 '!T34,tablemoy,4,0)</f>
        <v>0</v>
      </c>
      <c r="V34" s="72">
        <f>VLOOKUP('[1]A RENSEIGNER'!$C$16&amp;'POULE DE 3 '!T34,tablemoy,5,0)</f>
        <v>1.1999998999999999</v>
      </c>
      <c r="AA34" s="102"/>
      <c r="AB34" s="102"/>
    </row>
    <row r="35" spans="1:34" s="67" customFormat="1" ht="51.75" customHeight="1" x14ac:dyDescent="0.3">
      <c r="B35" s="34"/>
      <c r="C35" s="35" t="s">
        <v>7</v>
      </c>
      <c r="D35" s="35" t="s">
        <v>3</v>
      </c>
      <c r="E35" s="35" t="s">
        <v>8</v>
      </c>
      <c r="F35" s="35" t="s">
        <v>9</v>
      </c>
      <c r="G35" s="35" t="s">
        <v>10</v>
      </c>
      <c r="H35" s="36"/>
      <c r="I35" s="35" t="s">
        <v>11</v>
      </c>
      <c r="J35" s="35" t="s">
        <v>12</v>
      </c>
      <c r="K35" s="38" t="s">
        <v>13</v>
      </c>
      <c r="L35" s="38" t="s">
        <v>14</v>
      </c>
      <c r="M35" s="39" t="s">
        <v>15</v>
      </c>
      <c r="P35" s="70" t="s">
        <v>37</v>
      </c>
      <c r="Q35" s="71">
        <f>VLOOKUP('[1]A RENSEIGNER'!$C$16&amp;'POULE DE 3 '!P35,tabdistance,4,0)</f>
        <v>70</v>
      </c>
      <c r="R35" s="71" t="str">
        <f>VLOOKUP('[1]A RENSEIGNER'!$C$16&amp;'POULE DE 3 '!P35,tabdistance,5,0)</f>
        <v>PC</v>
      </c>
      <c r="T35" s="70" t="s">
        <v>37</v>
      </c>
      <c r="U35" s="72">
        <f>VLOOKUP('[1]A RENSEIGNER'!$C$16&amp;'POULE DE 3 '!T35,tablemoy,4,0)</f>
        <v>1.2</v>
      </c>
      <c r="V35" s="72">
        <f>VLOOKUP('[1]A RENSEIGNER'!$C$16&amp;'POULE DE 3 '!T35,tablemoy,5,0)</f>
        <v>2.2999990000000001</v>
      </c>
      <c r="AA35" s="102"/>
      <c r="AB35" s="102"/>
    </row>
    <row r="36" spans="1:34" s="67" customFormat="1" ht="36.75" customHeight="1" x14ac:dyDescent="0.45">
      <c r="B36" s="45">
        <f>VLOOKUP(D36,CATE_COR,2,0)</f>
        <v>3</v>
      </c>
      <c r="C36" s="61" t="str">
        <f>IF(ISBLANK('[1]A RENSEIGNER'!B28),"",'[1]A RENSEIGNER'!B28)</f>
        <v>RAOULT Pierre-Jean</v>
      </c>
      <c r="D36" s="61" t="str">
        <f>IF(ISBLANK('[1]A RENSEIGNER'!C28),"",'[1]A RENSEIGNER'!C28)</f>
        <v>R2</v>
      </c>
      <c r="E36" s="62">
        <v>100</v>
      </c>
      <c r="F36" s="62">
        <v>9</v>
      </c>
      <c r="G36" s="62">
        <v>25</v>
      </c>
      <c r="H36" s="61">
        <f>IF(G36&lt;I36,1,0)</f>
        <v>0</v>
      </c>
      <c r="I36" s="63">
        <f>IF(OR(E36="",F36=""),"",E36/F36)</f>
        <v>11.111111111111111</v>
      </c>
      <c r="J36" s="61">
        <f>IF(E36="","",IF(E36&gt;E37,2,IF(E36=E37,1,IF(E36&lt;E37,0))))</f>
        <v>2</v>
      </c>
      <c r="K36" s="50">
        <f>IF(B36&lt;B37,1,0)</f>
        <v>0</v>
      </c>
      <c r="L36" s="51">
        <f>IF(K36=0,0,IF(J36=2,3,IF(J36=1,2,IF(J36=0,1))))</f>
        <v>0</v>
      </c>
      <c r="M36" s="52">
        <f>IF(J36=0,0,I36)</f>
        <v>11.111111111111111</v>
      </c>
      <c r="P36" s="70" t="s">
        <v>38</v>
      </c>
      <c r="Q36" s="71">
        <f>VLOOKUP('[1]A RENSEIGNER'!$C$16&amp;'POULE DE 3 '!P36,tabdistance,4,0)</f>
        <v>100</v>
      </c>
      <c r="R36" s="71" t="str">
        <f>VLOOKUP('[1]A RENSEIGNER'!$C$16&amp;'POULE DE 3 '!P36,tabdistance,5,0)</f>
        <v>PC</v>
      </c>
      <c r="T36" s="70" t="s">
        <v>38</v>
      </c>
      <c r="U36" s="72">
        <f>VLOOKUP('[1]A RENSEIGNER'!$C$16&amp;'POULE DE 3 '!T36,tablemoy,4,0)</f>
        <v>2.2999999999999998</v>
      </c>
      <c r="V36" s="72">
        <f>VLOOKUP('[1]A RENSEIGNER'!$C$16&amp;'POULE DE 3 '!T36,tablemoy,5,0)</f>
        <v>3.9999999000000002</v>
      </c>
      <c r="AA36" s="102"/>
      <c r="AB36" s="102"/>
    </row>
    <row r="37" spans="1:34" s="67" customFormat="1" ht="36.75" customHeight="1" x14ac:dyDescent="0.45">
      <c r="B37" s="45">
        <f>VLOOKUP(D37,CATE_COR,2,0)</f>
        <v>3</v>
      </c>
      <c r="C37" s="61" t="str">
        <f>IF(ISBLANK('[1]A RENSEIGNER'!B29),"",'[1]A RENSEIGNER'!B29)</f>
        <v>HANSEL GERARD</v>
      </c>
      <c r="D37" s="61" t="str">
        <f>IF(ISBLANK('[1]A RENSEIGNER'!C29),"",'[1]A RENSEIGNER'!C29)</f>
        <v>R2</v>
      </c>
      <c r="E37" s="62">
        <v>24</v>
      </c>
      <c r="F37" s="61">
        <f>IF(ISBLANK(F36),"",F36)</f>
        <v>9</v>
      </c>
      <c r="G37" s="62">
        <v>7</v>
      </c>
      <c r="H37" s="61">
        <f>IF(G37&lt;I37,1,0)</f>
        <v>0</v>
      </c>
      <c r="I37" s="63">
        <f>IF(OR(E37="",F37=""),"",E37/F37)</f>
        <v>2.6666666666666665</v>
      </c>
      <c r="J37" s="61">
        <f>IF(E37="","",IF(E37&gt;E36,2,IF(E37=E36,1,IF(E37&lt;E36,0))))</f>
        <v>0</v>
      </c>
      <c r="K37" s="50">
        <f>IF(B37&lt;B36,1,0)</f>
        <v>0</v>
      </c>
      <c r="L37" s="51">
        <f>IF(K37=0,0,IF(J37=2,3,IF(J37=1,2,IF(J37=0,1))))</f>
        <v>0</v>
      </c>
      <c r="M37" s="52">
        <f>IF(J37=0,0,I37)</f>
        <v>0</v>
      </c>
      <c r="P37" s="70" t="s">
        <v>39</v>
      </c>
      <c r="Q37" s="71">
        <f>VLOOKUP('[1]A RENSEIGNER'!$C$16&amp;'POULE DE 3 '!P37,tabdistance,4,0)</f>
        <v>150</v>
      </c>
      <c r="R37" s="71" t="str">
        <f>VLOOKUP('[1]A RENSEIGNER'!$C$16&amp;'POULE DE 3 '!P37,tabdistance,5,0)</f>
        <v>PC</v>
      </c>
      <c r="T37" s="70" t="s">
        <v>39</v>
      </c>
      <c r="U37" s="72">
        <f>VLOOKUP('[1]A RENSEIGNER'!$C$16&amp;'POULE DE 3 '!T37,tablemoy,4,0)</f>
        <v>4</v>
      </c>
      <c r="V37" s="72">
        <f>VLOOKUP('[1]A RENSEIGNER'!$C$16&amp;'POULE DE 3 '!T37,tablemoy,5,0)</f>
        <v>5.9999998999999997</v>
      </c>
      <c r="AA37" s="102"/>
      <c r="AB37" s="102"/>
    </row>
    <row r="38" spans="1:34" s="67" customFormat="1" ht="36.75" customHeight="1" x14ac:dyDescent="0.45">
      <c r="B38" s="45">
        <f>VLOOKUP(D38,CATE_COR,2,0)</f>
        <v>3</v>
      </c>
      <c r="C38" s="46"/>
      <c r="D38" s="47" t="str">
        <f>'[1]A RENSEIGNER'!C30</f>
        <v>R2</v>
      </c>
      <c r="E38" s="47"/>
      <c r="F38" s="47"/>
      <c r="G38" s="47"/>
      <c r="H38" s="48"/>
      <c r="I38" s="49"/>
      <c r="J38" s="47"/>
      <c r="K38" s="73"/>
      <c r="L38" s="73"/>
      <c r="M38" s="69"/>
      <c r="P38" s="70" t="s">
        <v>40</v>
      </c>
      <c r="Q38" s="71">
        <v>200</v>
      </c>
      <c r="R38" s="71" t="str">
        <f>VLOOKUP('[1]A RENSEIGNER'!$C$16&amp;'POULE DE 3 '!P38,tabdistance,5,0)</f>
        <v>GC</v>
      </c>
      <c r="T38" s="70" t="s">
        <v>40</v>
      </c>
      <c r="U38" s="72">
        <f>VLOOKUP('[1]A RENSEIGNER'!$C$16&amp;'POULE DE 3 '!T38,tablemoy,4,0)</f>
        <v>6</v>
      </c>
      <c r="V38" s="72">
        <f>VLOOKUP('[1]A RENSEIGNER'!$C$16&amp;'POULE DE 3 '!T38,tablemoy,5,0)</f>
        <v>12.499999900000001</v>
      </c>
      <c r="AA38" s="102"/>
      <c r="AB38" s="102"/>
    </row>
    <row r="39" spans="1:34" s="67" customFormat="1" ht="36.75" customHeight="1" x14ac:dyDescent="0.3">
      <c r="H39" s="74"/>
      <c r="M39" s="69"/>
      <c r="AA39" s="102"/>
      <c r="AB39" s="102"/>
    </row>
    <row r="40" spans="1:34" s="67" customFormat="1" ht="31.5" customHeight="1" thickBot="1" x14ac:dyDescent="0.35">
      <c r="C40" s="109"/>
      <c r="D40" s="109"/>
      <c r="E40" s="109"/>
      <c r="F40" s="109"/>
      <c r="G40" s="109"/>
      <c r="H40" s="109"/>
      <c r="I40" s="109"/>
      <c r="J40" s="109"/>
      <c r="M40" s="69"/>
      <c r="U40" s="110"/>
      <c r="V40" s="76"/>
      <c r="W40" s="76"/>
      <c r="AA40" s="102"/>
      <c r="AB40" s="102"/>
    </row>
    <row r="41" spans="1:34" ht="34.950000000000003" customHeight="1" thickBot="1" x14ac:dyDescent="0.35">
      <c r="B41" s="10"/>
      <c r="C41" s="103" t="s">
        <v>41</v>
      </c>
      <c r="D41" s="104"/>
      <c r="E41" s="104"/>
      <c r="F41" s="104"/>
      <c r="G41" s="104"/>
      <c r="H41" s="104"/>
      <c r="I41" s="104"/>
      <c r="J41" s="105"/>
      <c r="K41" s="10"/>
      <c r="L41" s="10"/>
      <c r="P41" s="40"/>
      <c r="Q41" s="40"/>
      <c r="R41" s="40"/>
      <c r="S41" s="40"/>
      <c r="T41" s="40"/>
      <c r="U41" s="110"/>
      <c r="V41" s="76"/>
      <c r="W41" s="76"/>
      <c r="X41" s="40"/>
      <c r="Y41" s="40"/>
      <c r="Z41" s="40"/>
      <c r="AA41" s="102"/>
      <c r="AB41" s="102"/>
      <c r="AC41" s="40"/>
      <c r="AD41" s="40"/>
      <c r="AE41" s="40"/>
      <c r="AF41" s="40"/>
      <c r="AG41" s="40"/>
      <c r="AH41" s="40"/>
    </row>
    <row r="42" spans="1:34" ht="21.75" customHeight="1" x14ac:dyDescent="0.3">
      <c r="B42" s="2"/>
      <c r="K42" s="2"/>
      <c r="L42" s="2"/>
      <c r="P42" s="100"/>
      <c r="Q42" s="100"/>
      <c r="R42" s="100"/>
      <c r="S42" s="100"/>
      <c r="T42" s="100"/>
      <c r="U42" s="110"/>
      <c r="V42" s="76"/>
      <c r="W42" s="76"/>
      <c r="X42" s="67"/>
      <c r="Y42" s="67"/>
      <c r="Z42" s="67"/>
      <c r="AA42" s="102"/>
      <c r="AB42" s="102"/>
      <c r="AC42" s="67"/>
      <c r="AD42" s="67"/>
      <c r="AE42" s="67"/>
      <c r="AF42" s="67"/>
      <c r="AG42" s="67"/>
      <c r="AH42" s="67"/>
    </row>
    <row r="43" spans="1:34" ht="36.75" customHeight="1" x14ac:dyDescent="0.3">
      <c r="B43" s="40"/>
      <c r="C43" s="35" t="s">
        <v>7</v>
      </c>
      <c r="D43" s="35" t="s">
        <v>3</v>
      </c>
      <c r="E43" s="35" t="s">
        <v>8</v>
      </c>
      <c r="F43" s="35" t="s">
        <v>9</v>
      </c>
      <c r="G43" s="35" t="s">
        <v>10</v>
      </c>
      <c r="H43" s="36"/>
      <c r="I43" s="35" t="s">
        <v>11</v>
      </c>
      <c r="J43" s="35" t="s">
        <v>12</v>
      </c>
      <c r="K43" s="38" t="s">
        <v>13</v>
      </c>
      <c r="L43" s="38" t="s">
        <v>14</v>
      </c>
      <c r="M43" s="39" t="s">
        <v>15</v>
      </c>
      <c r="P43" s="67"/>
      <c r="Q43" s="67"/>
      <c r="R43" s="67"/>
      <c r="S43" s="67"/>
      <c r="T43" s="67"/>
      <c r="U43" s="110"/>
      <c r="V43" s="76"/>
      <c r="W43" s="76"/>
      <c r="Z43" s="67"/>
      <c r="AC43" s="67"/>
      <c r="AD43" s="67"/>
      <c r="AE43" s="67"/>
      <c r="AF43" s="67"/>
      <c r="AG43" s="67"/>
      <c r="AH43" s="67"/>
    </row>
    <row r="44" spans="1:34" ht="36.75" customHeight="1" x14ac:dyDescent="0.45">
      <c r="B44" s="45">
        <f>VLOOKUP(D44,CATE_COR,2,0)</f>
        <v>3</v>
      </c>
      <c r="C44" s="61" t="str">
        <f>IF(ISBLANK('[1]A RENSEIGNER'!B28),"",'[1]A RENSEIGNER'!B28)</f>
        <v>RAOULT Pierre-Jean</v>
      </c>
      <c r="D44" s="61" t="str">
        <f>IF(ISBLANK('[1]A RENSEIGNER'!C28),"",'[1]A RENSEIGNER'!C28)</f>
        <v>R2</v>
      </c>
      <c r="E44" s="62">
        <v>100</v>
      </c>
      <c r="F44" s="62">
        <v>30</v>
      </c>
      <c r="G44" s="62">
        <v>16</v>
      </c>
      <c r="H44" s="61">
        <f>IF(G44&lt;I44,1,0)</f>
        <v>0</v>
      </c>
      <c r="I44" s="63">
        <f>IF(OR(E44="",F44=""),"",E44/F44)</f>
        <v>3.3333333333333335</v>
      </c>
      <c r="J44" s="61">
        <f>IF(E44="","",IF(E44&gt;E46,2,IF(E44=E46,1,IF(E44&lt;E46,0))))</f>
        <v>2</v>
      </c>
      <c r="K44" s="50">
        <f>IF(B44&lt;B46,1,0)</f>
        <v>0</v>
      </c>
      <c r="L44" s="51">
        <f>IF(K44=0,0,IF(J44=2,3,IF(J44=1,2,IF(J44=0,1))))</f>
        <v>0</v>
      </c>
      <c r="M44" s="52">
        <f>IF(J44=0,0,I44)</f>
        <v>3.3333333333333335</v>
      </c>
      <c r="P44" s="100"/>
      <c r="Q44" s="100"/>
      <c r="R44" s="100"/>
      <c r="S44" s="100"/>
      <c r="T44" s="100"/>
      <c r="U44" s="100"/>
      <c r="V44" s="100"/>
      <c r="W44" s="100"/>
      <c r="X44" s="100"/>
      <c r="Z44" s="67"/>
      <c r="AC44" s="67"/>
      <c r="AD44" s="67"/>
      <c r="AE44" s="67"/>
      <c r="AF44" s="67"/>
      <c r="AG44" s="67"/>
      <c r="AH44" s="67"/>
    </row>
    <row r="45" spans="1:34" s="6" customFormat="1" ht="36.75" customHeight="1" x14ac:dyDescent="0.45">
      <c r="B45" s="45">
        <f>VLOOKUP(D45,CATE_COR,2,0)</f>
        <v>3</v>
      </c>
      <c r="C45" s="46"/>
      <c r="D45" s="47" t="str">
        <f>'[1]A RENSEIGNER'!C29</f>
        <v>R2</v>
      </c>
      <c r="E45" s="47"/>
      <c r="F45" s="47"/>
      <c r="G45" s="47"/>
      <c r="H45" s="48"/>
      <c r="I45" s="49"/>
      <c r="J45" s="47"/>
      <c r="K45" s="78"/>
      <c r="L45" s="78"/>
      <c r="M45" s="79"/>
      <c r="Z45" s="67"/>
      <c r="AC45" s="67"/>
      <c r="AD45" s="67"/>
      <c r="AE45" s="67"/>
      <c r="AF45" s="67"/>
      <c r="AG45" s="67"/>
      <c r="AH45" s="67"/>
    </row>
    <row r="46" spans="1:34" s="6" customFormat="1" ht="42.75" customHeight="1" x14ac:dyDescent="0.45">
      <c r="B46" s="45">
        <f>VLOOKUP(D46,CATE_COR,2,0)</f>
        <v>3</v>
      </c>
      <c r="C46" s="61" t="str">
        <f>IF(ISBLANK('[1]A RENSEIGNER'!B30),"",'[1]A RENSEIGNER'!B30)</f>
        <v>MA PHUOC Bich</v>
      </c>
      <c r="D46" s="61" t="str">
        <f>IF(ISBLANK('[1]A RENSEIGNER'!C30),"",'[1]A RENSEIGNER'!C30)</f>
        <v>R2</v>
      </c>
      <c r="E46" s="62">
        <v>98</v>
      </c>
      <c r="F46" s="61">
        <f>IF(ISBLANK(F44),"",F44)</f>
        <v>30</v>
      </c>
      <c r="G46" s="62">
        <v>18</v>
      </c>
      <c r="H46" s="61">
        <f>IF(G46&lt;I46,1,0)</f>
        <v>0</v>
      </c>
      <c r="I46" s="63">
        <f>IF(OR(E46="",F46=""),"",E46/F46)</f>
        <v>3.2666666666666666</v>
      </c>
      <c r="J46" s="61">
        <f>IF(E46="","",IF(E46&gt;E44,2,IF(E46=E44,1,IF(E46&lt;E44,0))))</f>
        <v>0</v>
      </c>
      <c r="K46" s="50">
        <f>IF(B46&lt;B44,1,0)</f>
        <v>0</v>
      </c>
      <c r="L46" s="51">
        <f>IF(K46=0,0,IF(J46=2,3,IF(J46=1,2,IF(J46=0,1))))</f>
        <v>0</v>
      </c>
      <c r="M46" s="52">
        <f>IF(J46=0,0,I46)</f>
        <v>0</v>
      </c>
      <c r="P46" s="100"/>
      <c r="Q46" s="100"/>
      <c r="R46" s="100"/>
      <c r="S46" s="100"/>
      <c r="T46" s="100"/>
      <c r="U46" s="100"/>
      <c r="V46" s="100"/>
      <c r="W46" s="100"/>
      <c r="X46" s="100"/>
      <c r="Y46" s="100"/>
      <c r="Z46" s="67"/>
      <c r="AC46" s="67"/>
      <c r="AD46" s="67"/>
      <c r="AE46" s="67"/>
      <c r="AF46" s="67"/>
      <c r="AG46" s="67"/>
      <c r="AH46" s="67"/>
    </row>
    <row r="47" spans="1:34" ht="23.4" x14ac:dyDescent="0.3">
      <c r="P47" s="67"/>
      <c r="Q47" s="67"/>
      <c r="R47" s="67"/>
      <c r="S47" s="67"/>
      <c r="T47" s="67"/>
      <c r="U47" s="67"/>
      <c r="V47" s="67"/>
      <c r="W47" s="67"/>
      <c r="Z47" s="67"/>
      <c r="AC47" s="67"/>
      <c r="AD47" s="67"/>
      <c r="AE47" s="67"/>
      <c r="AF47" s="67"/>
      <c r="AG47" s="67"/>
      <c r="AH47" s="67"/>
    </row>
    <row r="48" spans="1:34" ht="33" customHeight="1" x14ac:dyDescent="0.3">
      <c r="P48" s="100"/>
      <c r="Q48" s="100"/>
      <c r="R48" s="100"/>
      <c r="S48" s="100"/>
      <c r="T48" s="100"/>
      <c r="U48" s="100"/>
      <c r="V48" s="100"/>
      <c r="W48" s="100"/>
      <c r="X48" s="100"/>
      <c r="Z48" s="67"/>
      <c r="AC48" s="67"/>
      <c r="AD48" s="67"/>
      <c r="AE48" s="67"/>
      <c r="AF48" s="67"/>
      <c r="AG48" s="67"/>
      <c r="AH48" s="67"/>
    </row>
    <row r="49" spans="3:26" ht="25.95" customHeight="1" x14ac:dyDescent="0.3"/>
    <row r="50" spans="3:26" ht="69" customHeight="1" x14ac:dyDescent="0.3">
      <c r="C50" s="80"/>
      <c r="D50" s="80"/>
      <c r="E50" s="80"/>
      <c r="F50" s="80"/>
      <c r="G50" s="80"/>
      <c r="H50" s="80"/>
      <c r="I50" s="80"/>
      <c r="J50" s="80"/>
      <c r="K50" s="80"/>
      <c r="L50" s="80"/>
      <c r="M50" s="81"/>
      <c r="N50" s="80"/>
      <c r="O50" s="80"/>
      <c r="P50" s="80"/>
      <c r="Q50" s="80"/>
      <c r="R50" s="80"/>
      <c r="S50" s="80"/>
      <c r="T50" s="67"/>
      <c r="U50" s="82"/>
      <c r="V50" s="82"/>
      <c r="W50" s="82"/>
      <c r="X50" s="82"/>
      <c r="Y50" s="82"/>
      <c r="Z50" s="82"/>
    </row>
    <row r="51" spans="3:26" ht="9.75" customHeight="1" x14ac:dyDescent="0.3">
      <c r="C51" s="67"/>
      <c r="D51" s="67"/>
      <c r="E51" s="67"/>
      <c r="F51" s="67"/>
      <c r="G51" s="67"/>
      <c r="H51" s="67"/>
      <c r="I51" s="67"/>
      <c r="J51" s="67"/>
      <c r="K51" s="80"/>
      <c r="L51" s="67"/>
      <c r="M51" s="69"/>
      <c r="N51" s="67"/>
      <c r="O51" s="67"/>
      <c r="P51" s="67"/>
      <c r="Q51" s="67"/>
      <c r="R51" s="67"/>
      <c r="S51" s="67"/>
      <c r="T51" s="67"/>
      <c r="U51" s="82"/>
      <c r="V51" s="82"/>
      <c r="W51" s="82"/>
      <c r="X51" s="82"/>
      <c r="Y51" s="82"/>
      <c r="Z51" s="82"/>
    </row>
    <row r="52" spans="3:26" ht="22.95" customHeight="1" x14ac:dyDescent="0.3">
      <c r="C52" s="77"/>
      <c r="D52" s="77"/>
      <c r="E52" s="67"/>
      <c r="F52" s="67"/>
      <c r="G52" s="67"/>
      <c r="H52" s="67"/>
      <c r="I52" s="67"/>
      <c r="J52" s="67"/>
      <c r="K52" s="80"/>
      <c r="L52" s="67"/>
      <c r="M52" s="69"/>
      <c r="N52" s="67"/>
      <c r="O52" s="67"/>
      <c r="P52" s="67"/>
      <c r="Q52" s="67"/>
      <c r="R52" s="67"/>
      <c r="S52" s="67"/>
      <c r="T52" s="67"/>
      <c r="U52" s="82"/>
      <c r="V52" s="82"/>
      <c r="W52" s="82"/>
      <c r="X52" s="82"/>
      <c r="Y52" s="82"/>
      <c r="Z52" s="82"/>
    </row>
    <row r="53" spans="3:26" ht="42.75" customHeight="1" x14ac:dyDescent="0.3">
      <c r="C53" s="77"/>
      <c r="D53" s="77"/>
      <c r="E53" s="67"/>
      <c r="F53" s="67"/>
      <c r="G53" s="67"/>
      <c r="H53" s="67"/>
      <c r="I53" s="67"/>
      <c r="J53" s="67"/>
      <c r="K53" s="80"/>
      <c r="L53" s="67"/>
      <c r="M53" s="69"/>
      <c r="N53" s="67"/>
      <c r="O53" s="67"/>
      <c r="P53" s="67"/>
      <c r="Q53" s="67"/>
      <c r="R53" s="67"/>
      <c r="S53" s="67"/>
      <c r="T53" s="67"/>
      <c r="U53" s="82"/>
      <c r="V53" s="82"/>
      <c r="W53" s="82"/>
      <c r="X53" s="82"/>
      <c r="Y53" s="82"/>
      <c r="Z53" s="82"/>
    </row>
    <row r="54" spans="3:26" ht="42.75" customHeight="1" x14ac:dyDescent="0.3">
      <c r="C54" s="77"/>
      <c r="D54" s="77"/>
      <c r="E54" s="67"/>
      <c r="F54" s="67"/>
      <c r="G54" s="67"/>
      <c r="H54" s="67"/>
      <c r="I54" s="67"/>
      <c r="J54" s="67"/>
      <c r="K54" s="80"/>
      <c r="L54" s="67"/>
      <c r="M54" s="69"/>
      <c r="N54" s="67"/>
      <c r="O54" s="67"/>
      <c r="P54" s="67"/>
      <c r="Q54" s="67"/>
      <c r="R54" s="67"/>
      <c r="S54" s="67"/>
      <c r="T54" s="67"/>
      <c r="U54" s="82"/>
      <c r="V54" s="82"/>
      <c r="W54" s="82"/>
      <c r="X54" s="82"/>
      <c r="Y54" s="82"/>
      <c r="Z54" s="82"/>
    </row>
    <row r="55" spans="3:26" ht="15" customHeight="1" x14ac:dyDescent="0.3">
      <c r="C55" s="77"/>
      <c r="D55" s="77"/>
      <c r="E55" s="67"/>
      <c r="F55" s="67"/>
      <c r="G55" s="67"/>
      <c r="H55" s="67"/>
      <c r="I55" s="67"/>
      <c r="J55" s="67"/>
      <c r="K55" s="80"/>
      <c r="L55" s="67"/>
      <c r="M55" s="69"/>
      <c r="N55" s="67"/>
      <c r="O55" s="67"/>
      <c r="P55" s="67"/>
      <c r="Q55" s="67"/>
      <c r="R55" s="67"/>
      <c r="S55" s="67"/>
      <c r="T55" s="67"/>
      <c r="U55" s="82"/>
      <c r="V55" s="82"/>
      <c r="W55" s="82"/>
      <c r="X55" s="82"/>
      <c r="Y55" s="82"/>
      <c r="Z55" s="82"/>
    </row>
    <row r="56" spans="3:26" ht="22.95" customHeight="1" x14ac:dyDescent="0.45">
      <c r="C56" s="44"/>
      <c r="D56" s="44"/>
      <c r="E56" s="44"/>
      <c r="F56" s="40"/>
      <c r="G56" s="40"/>
      <c r="H56" s="40"/>
      <c r="I56" s="40"/>
      <c r="J56" s="40"/>
      <c r="K56" s="83"/>
      <c r="L56" s="34"/>
      <c r="M56" s="84"/>
      <c r="N56" s="34"/>
      <c r="O56" s="85"/>
      <c r="P56" s="40"/>
      <c r="Q56" s="40"/>
      <c r="R56" s="40"/>
      <c r="S56" s="40"/>
      <c r="T56" s="40"/>
      <c r="U56" s="82"/>
      <c r="V56" s="82"/>
      <c r="W56" s="82"/>
      <c r="X56" s="82"/>
      <c r="Y56" s="82"/>
      <c r="Z56" s="82"/>
    </row>
    <row r="57" spans="3:26" ht="15" customHeight="1" x14ac:dyDescent="0.45">
      <c r="C57" s="44"/>
      <c r="D57" s="44"/>
      <c r="E57" s="44"/>
      <c r="F57" s="40"/>
      <c r="G57" s="40"/>
      <c r="H57" s="40"/>
      <c r="I57" s="40"/>
      <c r="J57" s="40"/>
      <c r="K57" s="83"/>
      <c r="L57" s="34"/>
      <c r="M57" s="84"/>
      <c r="N57" s="34"/>
      <c r="O57" s="85"/>
      <c r="P57" s="40"/>
      <c r="Q57" s="40"/>
      <c r="R57" s="40"/>
      <c r="S57" s="40"/>
      <c r="T57" s="40"/>
      <c r="U57" s="82"/>
      <c r="V57" s="82"/>
      <c r="W57" s="82"/>
      <c r="X57" s="82"/>
      <c r="Y57" s="82"/>
      <c r="Z57" s="82"/>
    </row>
    <row r="58" spans="3:26" s="89" customFormat="1" ht="22.95" customHeight="1" x14ac:dyDescent="0.3">
      <c r="C58" s="86"/>
      <c r="D58" s="101"/>
      <c r="E58" s="101"/>
      <c r="F58" s="101"/>
      <c r="G58" s="101"/>
      <c r="H58" s="101"/>
      <c r="I58" s="101"/>
      <c r="J58" s="101"/>
      <c r="K58" s="101"/>
      <c r="L58" s="101"/>
      <c r="M58" s="101"/>
      <c r="N58" s="101"/>
      <c r="O58" s="101"/>
      <c r="P58" s="101"/>
      <c r="Q58" s="101"/>
      <c r="R58" s="101"/>
      <c r="S58" s="88"/>
      <c r="T58" s="88"/>
      <c r="U58" s="82"/>
      <c r="V58" s="82"/>
      <c r="W58" s="82"/>
      <c r="X58" s="82"/>
      <c r="Y58" s="82"/>
      <c r="Z58" s="82"/>
    </row>
    <row r="59" spans="3:26" ht="34.5" customHeight="1" x14ac:dyDescent="0.45">
      <c r="C59" s="80"/>
      <c r="D59" s="44"/>
      <c r="E59" s="44"/>
      <c r="F59" s="40"/>
      <c r="G59" s="40"/>
      <c r="H59" s="40"/>
      <c r="I59" s="40"/>
      <c r="J59" s="40"/>
      <c r="K59" s="83"/>
      <c r="L59" s="34"/>
      <c r="M59" s="84"/>
      <c r="N59" s="34"/>
      <c r="O59" s="85"/>
      <c r="P59" s="40"/>
      <c r="Q59" s="40"/>
      <c r="R59" s="40"/>
      <c r="S59" s="40"/>
      <c r="T59" s="40"/>
      <c r="U59" s="82"/>
      <c r="V59" s="82"/>
      <c r="W59" s="82"/>
      <c r="X59" s="82"/>
      <c r="Y59" s="82"/>
      <c r="Z59" s="82"/>
    </row>
    <row r="60" spans="3:26" ht="42.75" customHeight="1" x14ac:dyDescent="0.45">
      <c r="C60" s="67"/>
      <c r="D60" s="44"/>
      <c r="E60" s="44"/>
      <c r="F60" s="40"/>
      <c r="G60" s="40"/>
      <c r="H60" s="40"/>
      <c r="I60" s="40"/>
      <c r="J60" s="40"/>
      <c r="K60" s="83"/>
      <c r="L60" s="34"/>
      <c r="M60" s="84"/>
      <c r="N60" s="34"/>
      <c r="O60" s="85"/>
      <c r="P60" s="40"/>
      <c r="Q60" s="40"/>
      <c r="R60" s="40"/>
      <c r="S60" s="40"/>
      <c r="T60" s="40"/>
      <c r="U60" s="82"/>
      <c r="V60" s="82"/>
      <c r="W60" s="82"/>
      <c r="X60" s="82"/>
      <c r="Y60" s="82"/>
      <c r="Z60" s="82"/>
    </row>
    <row r="61" spans="3:26" ht="42.75" customHeight="1" x14ac:dyDescent="0.45">
      <c r="C61" s="77"/>
      <c r="D61" s="44"/>
      <c r="E61" s="44"/>
      <c r="F61" s="40"/>
      <c r="G61" s="40"/>
      <c r="H61" s="40"/>
      <c r="I61" s="40"/>
      <c r="J61" s="40"/>
      <c r="K61" s="83"/>
      <c r="L61" s="34"/>
      <c r="M61" s="84"/>
      <c r="N61" s="34"/>
      <c r="O61" s="85"/>
      <c r="P61" s="40"/>
      <c r="Q61" s="40"/>
      <c r="R61" s="40"/>
      <c r="S61" s="40"/>
      <c r="T61" s="40"/>
      <c r="U61" s="82"/>
      <c r="V61" s="82"/>
      <c r="W61" s="82"/>
      <c r="X61" s="82"/>
      <c r="Y61" s="82"/>
      <c r="Z61" s="82"/>
    </row>
    <row r="62" spans="3:26" x14ac:dyDescent="0.3">
      <c r="H62" s="2"/>
    </row>
    <row r="63" spans="3:26" x14ac:dyDescent="0.3">
      <c r="H63" s="2"/>
    </row>
    <row r="90" spans="1:48" s="91" customFormat="1" ht="25.8" x14ac:dyDescent="0.5">
      <c r="A90" s="90"/>
      <c r="B90" s="90"/>
      <c r="H90" s="92"/>
      <c r="K90" s="93"/>
      <c r="L90" s="90"/>
      <c r="M90" s="94"/>
      <c r="N90" s="90"/>
      <c r="O90" s="95"/>
      <c r="AS90" s="96"/>
      <c r="AT90" s="96"/>
      <c r="AU90" s="96"/>
      <c r="AV90" s="96"/>
    </row>
    <row r="91" spans="1:48" s="91" customFormat="1" ht="25.8" hidden="1" x14ac:dyDescent="0.5">
      <c r="A91" s="90"/>
      <c r="B91" s="90"/>
      <c r="H91" s="92"/>
      <c r="K91" s="93"/>
      <c r="L91" s="90"/>
      <c r="M91" s="94"/>
      <c r="N91" s="90"/>
      <c r="O91" s="95"/>
      <c r="AS91" s="96"/>
      <c r="AT91" s="96"/>
      <c r="AU91" s="96"/>
      <c r="AV91" s="96"/>
    </row>
    <row r="92" spans="1:48" s="91" customFormat="1" ht="25.8" hidden="1" x14ac:dyDescent="0.5">
      <c r="A92" s="90"/>
      <c r="B92" s="90"/>
      <c r="H92" s="92"/>
      <c r="K92" s="93"/>
      <c r="L92" s="90"/>
      <c r="M92" s="94"/>
      <c r="N92" s="90"/>
      <c r="O92" s="95"/>
      <c r="AS92" s="96"/>
      <c r="AT92" s="96"/>
      <c r="AU92" s="96"/>
      <c r="AV92" s="96"/>
    </row>
    <row r="93" spans="1:48" s="91" customFormat="1" ht="25.8" hidden="1" x14ac:dyDescent="0.5">
      <c r="A93" s="90"/>
      <c r="B93" s="90"/>
      <c r="H93" s="92"/>
      <c r="K93" s="93"/>
      <c r="L93" s="90"/>
      <c r="M93" s="94"/>
      <c r="N93" s="90"/>
      <c r="O93" s="95"/>
      <c r="AS93" s="96"/>
      <c r="AT93" s="96"/>
      <c r="AU93" s="96"/>
      <c r="AV93" s="96"/>
    </row>
    <row r="94" spans="1:48" s="91" customFormat="1" ht="33.75" hidden="1" customHeight="1" x14ac:dyDescent="0.5">
      <c r="A94" s="90"/>
      <c r="B94" s="90"/>
      <c r="H94" s="92"/>
      <c r="K94" s="93"/>
      <c r="L94" s="90"/>
      <c r="M94" s="94"/>
      <c r="N94" s="90"/>
      <c r="O94" s="95"/>
      <c r="AS94" s="96"/>
      <c r="AT94" s="96"/>
      <c r="AU94" s="96"/>
      <c r="AV94" s="96"/>
    </row>
    <row r="95" spans="1:48" s="91" customFormat="1" ht="25.8" hidden="1" x14ac:dyDescent="0.5">
      <c r="A95" s="90"/>
      <c r="B95" s="90"/>
      <c r="H95" s="92"/>
      <c r="K95" s="93"/>
      <c r="L95" s="90"/>
      <c r="M95" s="94"/>
      <c r="N95" s="90"/>
      <c r="O95" s="95"/>
      <c r="AS95" s="96"/>
      <c r="AT95" s="96"/>
      <c r="AU95" s="96"/>
      <c r="AV95" s="96"/>
    </row>
    <row r="96" spans="1:48" s="91" customFormat="1" ht="25.8" hidden="1" x14ac:dyDescent="0.5">
      <c r="A96" s="90"/>
      <c r="B96" s="90"/>
      <c r="H96" s="92"/>
      <c r="K96" s="93"/>
      <c r="L96" s="90"/>
      <c r="M96" s="94"/>
      <c r="N96" s="90"/>
      <c r="O96" s="95"/>
      <c r="AS96" s="96"/>
      <c r="AT96" s="96"/>
      <c r="AU96" s="96"/>
      <c r="AV96" s="96"/>
    </row>
    <row r="97" spans="1:224" s="91" customFormat="1" ht="25.8" hidden="1" x14ac:dyDescent="0.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7"/>
      <c r="AT97" s="97"/>
      <c r="AU97" s="97"/>
      <c r="AV97" s="97"/>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c r="GH97" s="99"/>
      <c r="GI97" s="99"/>
      <c r="GJ97" s="99"/>
      <c r="GK97" s="99"/>
      <c r="GL97" s="99"/>
      <c r="GM97" s="99"/>
      <c r="GN97" s="99"/>
      <c r="GO97" s="99"/>
      <c r="GP97" s="99"/>
      <c r="GQ97" s="99"/>
      <c r="GR97" s="99"/>
      <c r="GS97" s="99"/>
      <c r="GT97" s="99"/>
      <c r="GU97" s="99"/>
      <c r="GV97" s="99"/>
      <c r="GW97" s="99"/>
      <c r="GX97" s="99"/>
      <c r="GY97" s="99"/>
      <c r="GZ97" s="99"/>
      <c r="HA97" s="99"/>
      <c r="HB97" s="99"/>
      <c r="HC97" s="99"/>
      <c r="HD97" s="99"/>
      <c r="HE97" s="99"/>
      <c r="HF97" s="99"/>
      <c r="HG97" s="99"/>
      <c r="HH97" s="99"/>
      <c r="HI97" s="99"/>
      <c r="HJ97" s="99"/>
      <c r="HK97" s="99"/>
      <c r="HL97" s="99"/>
      <c r="HM97" s="99"/>
      <c r="HN97" s="99"/>
      <c r="HO97" s="99"/>
      <c r="HP97" s="99"/>
    </row>
    <row r="98" spans="1:224" s="91" customFormat="1" ht="25.8" hidden="1" x14ac:dyDescent="0.5">
      <c r="A98" s="90"/>
      <c r="B98" s="90"/>
      <c r="H98" s="92"/>
      <c r="K98" s="93"/>
      <c r="L98" s="90"/>
      <c r="M98" s="94"/>
      <c r="N98" s="90"/>
      <c r="O98" s="95"/>
      <c r="AS98" s="96"/>
      <c r="AT98" s="96"/>
      <c r="AU98" s="96"/>
      <c r="AV98" s="96"/>
    </row>
    <row r="99" spans="1:224" s="91" customFormat="1" ht="25.8" hidden="1" x14ac:dyDescent="0.5">
      <c r="A99" s="90"/>
      <c r="B99" s="90"/>
      <c r="H99" s="92"/>
      <c r="K99" s="93"/>
      <c r="L99" s="90"/>
      <c r="M99" s="94"/>
      <c r="N99" s="90"/>
      <c r="O99" s="95"/>
      <c r="AS99" s="96"/>
      <c r="AT99" s="96"/>
      <c r="AU99" s="96"/>
      <c r="AV99" s="96"/>
    </row>
    <row r="100" spans="1:224" s="91" customFormat="1" ht="25.8" hidden="1" x14ac:dyDescent="0.5">
      <c r="A100" s="90"/>
      <c r="B100" s="90"/>
      <c r="H100" s="92"/>
      <c r="K100" s="93"/>
      <c r="L100" s="90"/>
      <c r="M100" s="94"/>
      <c r="N100" s="90"/>
      <c r="O100" s="95"/>
      <c r="AS100" s="96"/>
      <c r="AT100" s="96"/>
      <c r="AU100" s="96"/>
      <c r="AV100" s="96"/>
    </row>
    <row r="101" spans="1:224" s="91" customFormat="1" ht="25.8" hidden="1" x14ac:dyDescent="0.5">
      <c r="A101" s="90"/>
      <c r="B101" s="90"/>
      <c r="H101" s="92"/>
      <c r="K101" s="93"/>
      <c r="L101" s="90"/>
      <c r="M101" s="94"/>
      <c r="N101" s="90"/>
      <c r="O101" s="95"/>
      <c r="AS101" s="96"/>
      <c r="AT101" s="96"/>
      <c r="AU101" s="96"/>
      <c r="AV101" s="96"/>
    </row>
    <row r="102" spans="1:224" s="91" customFormat="1" ht="25.8" hidden="1" x14ac:dyDescent="0.5">
      <c r="A102" s="90"/>
      <c r="B102" s="90"/>
      <c r="H102" s="92"/>
      <c r="K102" s="93"/>
      <c r="L102" s="90"/>
      <c r="M102" s="94"/>
      <c r="N102" s="90"/>
      <c r="O102" s="95"/>
      <c r="AS102" s="96"/>
      <c r="AT102" s="96"/>
      <c r="AU102" s="96"/>
      <c r="AV102" s="96"/>
    </row>
    <row r="103" spans="1:224" hidden="1" x14ac:dyDescent="0.3"/>
    <row r="104" spans="1:224" ht="61.95" hidden="1" customHeight="1" x14ac:dyDescent="0.3"/>
    <row r="105" spans="1:224" ht="46.95" customHeight="1" x14ac:dyDescent="0.3"/>
    <row r="106" spans="1:224" ht="46.95" customHeight="1" x14ac:dyDescent="0.3"/>
    <row r="107" spans="1:224" ht="46.95" customHeight="1" x14ac:dyDescent="0.3"/>
    <row r="108" spans="1:224" ht="61.95" customHeight="1" x14ac:dyDescent="0.3">
      <c r="H108" s="2"/>
    </row>
    <row r="109" spans="1:224" ht="46.95" customHeight="1" x14ac:dyDescent="0.3"/>
    <row r="110" spans="1:224" ht="46.95" customHeight="1" x14ac:dyDescent="0.3"/>
    <row r="111" spans="1:224" ht="46.95" customHeight="1" x14ac:dyDescent="0.3"/>
    <row r="112" spans="1:224" ht="61.95" customHeight="1" x14ac:dyDescent="0.3">
      <c r="H112" s="2"/>
    </row>
    <row r="113" ht="46.95" customHeight="1" x14ac:dyDescent="0.3"/>
    <row r="114" ht="46.95" customHeight="1" x14ac:dyDescent="0.3"/>
    <row r="115" ht="46.95" customHeight="1" x14ac:dyDescent="0.3"/>
    <row r="236" spans="29:30" ht="21" x14ac:dyDescent="0.3">
      <c r="AC236" s="98" t="s">
        <v>40</v>
      </c>
      <c r="AD236" s="98">
        <v>5</v>
      </c>
    </row>
    <row r="237" spans="29:30" ht="21" x14ac:dyDescent="0.3">
      <c r="AC237" s="98" t="s">
        <v>39</v>
      </c>
      <c r="AD237" s="98">
        <v>4</v>
      </c>
    </row>
    <row r="238" spans="29:30" ht="21" x14ac:dyDescent="0.3">
      <c r="AC238" s="98" t="s">
        <v>38</v>
      </c>
      <c r="AD238" s="98">
        <v>3</v>
      </c>
    </row>
    <row r="239" spans="29:30" ht="21" x14ac:dyDescent="0.3">
      <c r="AC239" s="98" t="s">
        <v>37</v>
      </c>
      <c r="AD239" s="98">
        <v>2</v>
      </c>
    </row>
    <row r="240" spans="29:30" ht="21" x14ac:dyDescent="0.3">
      <c r="AC240" s="98" t="s">
        <v>36</v>
      </c>
      <c r="AD240" s="98">
        <v>1</v>
      </c>
    </row>
  </sheetData>
  <sheetProtection algorithmName="SHA-512" hashValue="PAdO+IfWEVT31MxGupCoa5/se5tbEljDltvhwp2dxvHpw+Q5C81j+I3M4P0LeoubBQWChyJkpmqkp/Yxpn8YAg==" saltValue="r4jbPopEWrL7Nu0eprmAiQ==" spinCount="100000" sheet="1" objects="1" scenarios="1"/>
  <mergeCells count="33">
    <mergeCell ref="P24:AH24"/>
    <mergeCell ref="C2:J2"/>
    <mergeCell ref="F5:J6"/>
    <mergeCell ref="C19:J19"/>
    <mergeCell ref="C21:J21"/>
    <mergeCell ref="C24:J24"/>
    <mergeCell ref="AA32:AA42"/>
    <mergeCell ref="AB32:AB42"/>
    <mergeCell ref="C33:J33"/>
    <mergeCell ref="P33:R33"/>
    <mergeCell ref="T33:V33"/>
    <mergeCell ref="C40:J40"/>
    <mergeCell ref="U40:U43"/>
    <mergeCell ref="C41:J41"/>
    <mergeCell ref="P42:T42"/>
    <mergeCell ref="P44:X44"/>
    <mergeCell ref="P46:Y46"/>
    <mergeCell ref="P48:X48"/>
    <mergeCell ref="D58:R58"/>
    <mergeCell ref="A97:P97"/>
    <mergeCell ref="Q97:AF97"/>
    <mergeCell ref="HA97:HP97"/>
    <mergeCell ref="AG97:AR97"/>
    <mergeCell ref="AW97:BL97"/>
    <mergeCell ref="BM97:CB97"/>
    <mergeCell ref="CC97:CR97"/>
    <mergeCell ref="CS97:DH97"/>
    <mergeCell ref="DI97:DX97"/>
    <mergeCell ref="DY97:EN97"/>
    <mergeCell ref="EO97:FD97"/>
    <mergeCell ref="FE97:FT97"/>
    <mergeCell ref="FU97:GJ97"/>
    <mergeCell ref="GK97:GZ97"/>
  </mergeCells>
  <conditionalFormatting sqref="J28:J29 J44 J46 J36:J37">
    <cfRule type="containsText" dxfId="58" priority="10" operator="containsText" text="0">
      <formula>NOT(ISERROR(SEARCH("0",J28)))</formula>
    </cfRule>
  </conditionalFormatting>
  <conditionalFormatting sqref="J28:J29 J44 J46 J36:J37">
    <cfRule type="containsText" dxfId="57" priority="9" operator="containsText" text="1">
      <formula>NOT(ISERROR(SEARCH("1",J28)))</formula>
    </cfRule>
  </conditionalFormatting>
  <conditionalFormatting sqref="J28:J29 J44 J46 J36:J37">
    <cfRule type="containsText" dxfId="56" priority="8" operator="containsText" text="2">
      <formula>NOT(ISERROR(SEARCH("2",J28)))</formula>
    </cfRule>
  </conditionalFormatting>
  <conditionalFormatting sqref="Y27:Y29">
    <cfRule type="containsText" dxfId="55" priority="7" operator="containsText" text="1">
      <formula>NOT(ISERROR(SEARCH("1",Y27)))</formula>
    </cfRule>
  </conditionalFormatting>
  <conditionalFormatting sqref="P27:P29">
    <cfRule type="expression" dxfId="54" priority="6" stopIfTrue="1">
      <formula>($Y$27=1)</formula>
    </cfRule>
  </conditionalFormatting>
  <conditionalFormatting sqref="F28 E28:E29 F36 E46 G36:H37 E44:H44 G46:H46 G28:H29 E36:E37">
    <cfRule type="containsBlanks" dxfId="53" priority="5">
      <formula>LEN(TRIM(E28))=0</formula>
    </cfRule>
  </conditionalFormatting>
  <conditionalFormatting sqref="G28 G36">
    <cfRule type="expression" dxfId="52" priority="4">
      <formula>($H$28)=1</formula>
    </cfRule>
  </conditionalFormatting>
  <conditionalFormatting sqref="G44">
    <cfRule type="expression" dxfId="51" priority="3">
      <formula>($H$44)=1</formula>
    </cfRule>
  </conditionalFormatting>
  <conditionalFormatting sqref="G46">
    <cfRule type="expression" dxfId="50" priority="2">
      <formula>($H$46)=1</formula>
    </cfRule>
  </conditionalFormatting>
  <conditionalFormatting sqref="G29 G37">
    <cfRule type="expression" dxfId="49" priority="1">
      <formula>($H$29)=1</formula>
    </cfRule>
  </conditionalFormatting>
  <dataValidations count="1">
    <dataValidation type="list" allowBlank="1" showInputMessage="1" showErrorMessage="1" prompt="UTISEZ LA LISTE DEROULANTE" sqref="D14:D18" xr:uid="{4B58853B-09BE-43AB-A3D2-29191089D73B}">
      <formula1>"R4,R3,R2,R1,N3"</formula1>
    </dataValidation>
  </dataValidations>
  <printOptions horizontalCentered="1" verticalCentered="1"/>
  <pageMargins left="0" right="0" top="0" bottom="0" header="0.51181102362204722" footer="0.51181102362204722"/>
  <pageSetup paperSize="9" scale="27" orientation="portrait" horizontalDpi="4294967292" verticalDpi="4294967292" r:id="rId1"/>
  <headerFooter alignWithMargins="0"/>
  <colBreaks count="2" manualBreakCount="2">
    <brk id="37" max="1048575" man="1"/>
    <brk id="4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Rank</vt:lpstr>
      <vt:lpstr>POULE DE 2</vt:lpstr>
      <vt:lpstr>POULE DE 3  (3)</vt:lpstr>
      <vt:lpstr>POULE DE 3  (2)</vt:lpstr>
      <vt:lpstr>POULE DE 3 </vt:lpstr>
      <vt:lpstr>'POULE DE 2'!CATE_COR</vt:lpstr>
      <vt:lpstr>'POULE DE 3  (2)'!CATE_COR</vt:lpstr>
      <vt:lpstr>'POULE DE 3  (3)'!CATE_COR</vt:lpstr>
      <vt:lpstr>CATE_COR</vt:lpstr>
      <vt:lpstr>NomPrenLicenCateg</vt:lpstr>
      <vt:lpstr>'POULE DE 2'!Zone_d_impression</vt:lpstr>
      <vt:lpstr>'POULE DE 3 '!Zone_d_impression</vt:lpstr>
      <vt:lpstr>'POULE DE 3  (2)'!Zone_d_impression</vt:lpstr>
      <vt:lpstr>'POULE DE 3  (3)'!Zone_d_impression</vt:lpstr>
      <vt:lpstr>Rank!Zone_d_impression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abasm</cp:lastModifiedBy>
  <dcterms:created xsi:type="dcterms:W3CDTF">2022-11-20T14:45:47Z</dcterms:created>
  <dcterms:modified xsi:type="dcterms:W3CDTF">2023-01-22T15:36:00Z</dcterms:modified>
</cp:coreProperties>
</file>