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basm\Desktop\"/>
    </mc:Choice>
  </mc:AlternateContent>
  <xr:revisionPtr revIDLastSave="0" documentId="8_{7F2105CC-F161-481B-9B74-CD9265205AFB}" xr6:coauthVersionLast="47" xr6:coauthVersionMax="47" xr10:uidLastSave="{00000000-0000-0000-0000-000000000000}"/>
  <bookViews>
    <workbookView xWindow="732" yWindow="732" windowWidth="15120" windowHeight="8700" tabRatio="712" firstSheet="2" activeTab="3" xr2:uid="{00000000-000D-0000-FFFF-FFFF00000000}"/>
  </bookViews>
  <sheets>
    <sheet name="LISEZ-MOI" sheetId="4" r:id="rId1"/>
    <sheet name="A RENSEIGNER" sheetId="2" r:id="rId2"/>
    <sheet name="POULE DE 3 " sheetId="1" r:id="rId3"/>
    <sheet name="RESULTATS  POULE DE  3" sheetId="7" r:id="rId4"/>
    <sheet name="POULE DE 2" sheetId="3" r:id="rId5"/>
    <sheet name="RESULTATS POULE DE 2" sheetId="6" r:id="rId6"/>
    <sheet name="categories" sheetId="8" state="hidden" r:id="rId7"/>
    <sheet name="BD_JOUEURS_CLUB_CATEGORIES" sheetId="9" r:id="rId8"/>
    <sheet name="resultats pour ranking" sheetId="10" r:id="rId9"/>
  </sheets>
  <definedNames>
    <definedName name="_xlnm._FilterDatabase" localSheetId="7" hidden="1">BD_JOUEURS_CLUB_CATEGORIES!$A$4:$A$73</definedName>
    <definedName name="ABMA" localSheetId="1">'A RENSEIGNER'!$C$12</definedName>
    <definedName name="ABMA" localSheetId="7">'A RENSEIGNER'!$C$12</definedName>
    <definedName name="ABMA">'A RENSEIGNER'!$C$12</definedName>
    <definedName name="BD_JOUEURS_CATEGORIES">BD_JOUEURS_CLUB_CATEGORIES!$A$2:$G$83</definedName>
    <definedName name="CATE_COR" localSheetId="4">'POULE DE 2'!$AC$226:$AD$230</definedName>
    <definedName name="CATE_COR">'POULE DE 3 '!$AC$236:$AD$240</definedName>
    <definedName name="distances">categories!$A$4:$E$24</definedName>
    <definedName name="LIEU" comment="ABMA" localSheetId="1">'A RENSEIGNER'!$C$12</definedName>
    <definedName name="ModeJeu_col">'A RENSEIGNER'!$B$183:$C$186</definedName>
    <definedName name="Noms">BD_JOUEURS_CLUB_CATEGORIES!$A$4:$A$85</definedName>
    <definedName name="tab_corresp_ID_cate">BD_JOUEURS_CLUB_CATEGORIES!$D$4:$G$83</definedName>
    <definedName name="tabdistance">categories!$A$4:$E$24</definedName>
    <definedName name="tablemoy">categories!$G$4:$K$24</definedName>
    <definedName name="_xlnm.Print_Area" localSheetId="1">'A RENSEIGNER'!$A$1:$I$44</definedName>
    <definedName name="_xlnm.Print_Area" localSheetId="4">'POULE DE 2'!$A$1:$AH$97</definedName>
    <definedName name="_xlnm.Print_Area" localSheetId="2">'POULE DE 3 '!$A$1:$AR$104</definedName>
    <definedName name="_xlnm.Print_Area" localSheetId="3">'RESULTATS  POULE DE  3'!$B$2:$V$30</definedName>
    <definedName name="_xlnm.Print_Area" localSheetId="5">'RESULTATS POULE DE 2'!$B$2:$V$26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6" i="9" l="1"/>
  <c r="C16" i="1" l="1"/>
  <c r="F37" i="1" l="1"/>
  <c r="F22" i="7" s="1"/>
  <c r="S27" i="1"/>
  <c r="N18" i="7" s="1"/>
  <c r="D13" i="10" s="1"/>
  <c r="R27" i="1"/>
  <c r="M18" i="7" s="1"/>
  <c r="C13" i="10" s="1"/>
  <c r="J36" i="1"/>
  <c r="H19" i="7" s="1"/>
  <c r="I36" i="1"/>
  <c r="H36" i="1" s="1"/>
  <c r="V27" i="1"/>
  <c r="O20" i="7" s="1"/>
  <c r="F13" i="10" s="1"/>
  <c r="S28" i="1"/>
  <c r="N22" i="7" s="1"/>
  <c r="D14" i="10" s="1"/>
  <c r="R28" i="1"/>
  <c r="I37" i="1"/>
  <c r="D24" i="7" s="1"/>
  <c r="J37" i="1"/>
  <c r="V28" i="1"/>
  <c r="O24" i="7" s="1"/>
  <c r="F14" i="10" s="1"/>
  <c r="R29" i="1"/>
  <c r="M26" i="7" s="1"/>
  <c r="C15" i="10" s="1"/>
  <c r="V29" i="1"/>
  <c r="O28" i="7" s="1"/>
  <c r="F15" i="10" s="1"/>
  <c r="J29" i="1"/>
  <c r="H27" i="7" s="1"/>
  <c r="E30" i="2"/>
  <c r="E16" i="2"/>
  <c r="J46" i="1"/>
  <c r="E27" i="7" s="1"/>
  <c r="E28" i="2"/>
  <c r="E29" i="2"/>
  <c r="J28" i="1"/>
  <c r="W28" i="1" s="1"/>
  <c r="J44" i="1"/>
  <c r="C14" i="1"/>
  <c r="D4" i="1"/>
  <c r="D5" i="3" s="1"/>
  <c r="G18" i="7"/>
  <c r="E42" i="2"/>
  <c r="C42" i="2" s="1"/>
  <c r="D37" i="3" s="1"/>
  <c r="B37" i="3" s="1"/>
  <c r="J37" i="3"/>
  <c r="J36" i="3"/>
  <c r="K19" i="6" s="1"/>
  <c r="J29" i="3"/>
  <c r="W29" i="3" s="1"/>
  <c r="F29" i="3"/>
  <c r="F22" i="6" s="1"/>
  <c r="I29" i="3"/>
  <c r="H29" i="3" s="1"/>
  <c r="J28" i="3"/>
  <c r="H19" i="6" s="1"/>
  <c r="E41" i="2"/>
  <c r="C41" i="2" s="1"/>
  <c r="D28" i="3" s="1"/>
  <c r="B28" i="3" s="1"/>
  <c r="I28" i="3"/>
  <c r="G20" i="6" s="1"/>
  <c r="F37" i="3"/>
  <c r="I37" i="3"/>
  <c r="J24" i="6" s="1"/>
  <c r="I36" i="3"/>
  <c r="F29" i="1"/>
  <c r="I26" i="7" s="1"/>
  <c r="I28" i="1"/>
  <c r="J24" i="7" s="1"/>
  <c r="I44" i="1"/>
  <c r="J20" i="7" s="1"/>
  <c r="F46" i="1"/>
  <c r="I46" i="1" s="1"/>
  <c r="R29" i="3"/>
  <c r="M22" i="6" s="1"/>
  <c r="C22" i="10" s="1"/>
  <c r="S29" i="3"/>
  <c r="N22" i="6" s="1"/>
  <c r="D22" i="10" s="1"/>
  <c r="V29" i="3"/>
  <c r="O24" i="6" s="1"/>
  <c r="F22" i="10" s="1"/>
  <c r="W28" i="3"/>
  <c r="R28" i="3"/>
  <c r="M18" i="6" s="1"/>
  <c r="C21" i="10" s="1"/>
  <c r="S28" i="3"/>
  <c r="N18" i="6" s="1"/>
  <c r="D21" i="10" s="1"/>
  <c r="V28" i="3"/>
  <c r="O20" i="6" s="1"/>
  <c r="F21" i="10" s="1"/>
  <c r="AD28" i="3"/>
  <c r="AF28" i="3"/>
  <c r="C22" i="6"/>
  <c r="A22" i="10" s="1"/>
  <c r="C18" i="6"/>
  <c r="A21" i="10" s="1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C18" i="7"/>
  <c r="D17" i="7" s="1"/>
  <c r="D21" i="7" s="1"/>
  <c r="D25" i="7" s="1"/>
  <c r="C29" i="3"/>
  <c r="C37" i="3"/>
  <c r="C28" i="3"/>
  <c r="C36" i="3"/>
  <c r="L24" i="6"/>
  <c r="J22" i="6"/>
  <c r="F24" i="6"/>
  <c r="D22" i="6"/>
  <c r="L20" i="6"/>
  <c r="L18" i="6"/>
  <c r="J18" i="6"/>
  <c r="I20" i="6"/>
  <c r="I18" i="6"/>
  <c r="G18" i="6"/>
  <c r="P29" i="3"/>
  <c r="P28" i="3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C15" i="3"/>
  <c r="C16" i="3"/>
  <c r="D28" i="2"/>
  <c r="C20" i="7" s="1"/>
  <c r="D29" i="2"/>
  <c r="C24" i="7" s="1"/>
  <c r="D30" i="2"/>
  <c r="C28" i="7" s="1"/>
  <c r="I28" i="7"/>
  <c r="F28" i="7"/>
  <c r="G26" i="7"/>
  <c r="D26" i="7"/>
  <c r="L24" i="7"/>
  <c r="L22" i="7"/>
  <c r="J22" i="7"/>
  <c r="F24" i="7"/>
  <c r="D22" i="7"/>
  <c r="L20" i="7"/>
  <c r="L18" i="7"/>
  <c r="J18" i="7"/>
  <c r="I20" i="7"/>
  <c r="I18" i="7"/>
  <c r="C29" i="1"/>
  <c r="C46" i="1"/>
  <c r="C28" i="1"/>
  <c r="C37" i="1"/>
  <c r="C36" i="1"/>
  <c r="C44" i="1"/>
  <c r="P29" i="1"/>
  <c r="P28" i="1"/>
  <c r="P27" i="1"/>
  <c r="C26" i="7"/>
  <c r="J17" i="7" s="1"/>
  <c r="J21" i="7" s="1"/>
  <c r="J25" i="7" s="1"/>
  <c r="C22" i="7"/>
  <c r="G17" i="7" s="1"/>
  <c r="G21" i="7" s="1"/>
  <c r="G25" i="7" s="1"/>
  <c r="C15" i="1"/>
  <c r="D7" i="1"/>
  <c r="D8" i="3" s="1"/>
  <c r="D5" i="1"/>
  <c r="D6" i="3" s="1"/>
  <c r="D6" i="1"/>
  <c r="D7" i="3" s="1"/>
  <c r="D8" i="1"/>
  <c r="D9" i="3" s="1"/>
  <c r="D9" i="1"/>
  <c r="D10" i="3" s="1"/>
  <c r="B45" i="2"/>
  <c r="B44" i="2"/>
  <c r="B32" i="2"/>
  <c r="B33" i="2"/>
  <c r="D42" i="2"/>
  <c r="C24" i="6" s="1"/>
  <c r="D41" i="2"/>
  <c r="C20" i="6" s="1"/>
  <c r="D11" i="2"/>
  <c r="C8" i="3"/>
  <c r="C4" i="1"/>
  <c r="C5" i="3" s="1"/>
  <c r="C5" i="1"/>
  <c r="C6" i="3" s="1"/>
  <c r="C6" i="1"/>
  <c r="C7" i="3" s="1"/>
  <c r="C7" i="1"/>
  <c r="C8" i="1"/>
  <c r="C9" i="3" s="1"/>
  <c r="C9" i="1"/>
  <c r="C10" i="3" s="1"/>
  <c r="C3" i="7"/>
  <c r="C5" i="7"/>
  <c r="C7" i="7"/>
  <c r="C9" i="7"/>
  <c r="C11" i="7"/>
  <c r="C13" i="7"/>
  <c r="E23" i="7"/>
  <c r="C3" i="6"/>
  <c r="C5" i="6"/>
  <c r="C7" i="6"/>
  <c r="C9" i="6"/>
  <c r="C11" i="6"/>
  <c r="C13" i="6"/>
  <c r="L22" i="6"/>
  <c r="K23" i="6"/>
  <c r="D24" i="6"/>
  <c r="A1" i="10"/>
  <c r="A2" i="10"/>
  <c r="A3" i="10"/>
  <c r="A4" i="10"/>
  <c r="A5" i="10"/>
  <c r="A6" i="10"/>
  <c r="M28" i="3"/>
  <c r="U28" i="3" s="1"/>
  <c r="M20" i="6" s="1"/>
  <c r="E21" i="10" s="1"/>
  <c r="W27" i="1" l="1"/>
  <c r="Q18" i="7" s="1"/>
  <c r="M28" i="1"/>
  <c r="Q36" i="3"/>
  <c r="K23" i="7"/>
  <c r="G17" i="6"/>
  <c r="H44" i="1"/>
  <c r="R35" i="1"/>
  <c r="U38" i="3"/>
  <c r="H28" i="3"/>
  <c r="R37" i="3"/>
  <c r="V36" i="3"/>
  <c r="H37" i="1"/>
  <c r="I29" i="1"/>
  <c r="G28" i="7" s="1"/>
  <c r="H28" i="1"/>
  <c r="V37" i="1"/>
  <c r="F26" i="7"/>
  <c r="H37" i="3"/>
  <c r="R36" i="1"/>
  <c r="U39" i="3"/>
  <c r="M36" i="3"/>
  <c r="D21" i="6"/>
  <c r="D17" i="6"/>
  <c r="Q36" i="1"/>
  <c r="G20" i="7"/>
  <c r="U38" i="1"/>
  <c r="R34" i="1"/>
  <c r="V37" i="3"/>
  <c r="U35" i="3"/>
  <c r="T28" i="3"/>
  <c r="P18" i="6" s="1"/>
  <c r="Q18" i="6"/>
  <c r="V38" i="3"/>
  <c r="J21" i="6"/>
  <c r="J20" i="6"/>
  <c r="R37" i="1"/>
  <c r="Q37" i="1"/>
  <c r="V35" i="3"/>
  <c r="Q39" i="3"/>
  <c r="T29" i="3"/>
  <c r="P22" i="6" s="1"/>
  <c r="M37" i="1"/>
  <c r="U28" i="1" s="1"/>
  <c r="M24" i="7" s="1"/>
  <c r="E14" i="10" s="1"/>
  <c r="J17" i="6"/>
  <c r="V38" i="1"/>
  <c r="Q34" i="1"/>
  <c r="V39" i="3"/>
  <c r="AB29" i="3" s="1"/>
  <c r="U37" i="1"/>
  <c r="M44" i="1"/>
  <c r="H36" i="3"/>
  <c r="G21" i="6"/>
  <c r="E23" i="6"/>
  <c r="R38" i="1"/>
  <c r="U36" i="1"/>
  <c r="U35" i="1"/>
  <c r="U34" i="1"/>
  <c r="R39" i="3"/>
  <c r="R38" i="3"/>
  <c r="U37" i="3"/>
  <c r="Q37" i="3"/>
  <c r="U36" i="3"/>
  <c r="Q35" i="3"/>
  <c r="K19" i="7"/>
  <c r="M37" i="3"/>
  <c r="M29" i="3"/>
  <c r="U29" i="3" s="1"/>
  <c r="M24" i="6" s="1"/>
  <c r="E22" i="10" s="1"/>
  <c r="M36" i="1"/>
  <c r="T27" i="1"/>
  <c r="P18" i="7" s="1"/>
  <c r="C28" i="2"/>
  <c r="D44" i="1" s="1"/>
  <c r="B44" i="1" s="1"/>
  <c r="A14" i="10"/>
  <c r="Q38" i="3"/>
  <c r="W29" i="1"/>
  <c r="Q26" i="7" s="1"/>
  <c r="V34" i="1"/>
  <c r="H46" i="1"/>
  <c r="M46" i="1"/>
  <c r="D28" i="7"/>
  <c r="V35" i="1"/>
  <c r="S29" i="1"/>
  <c r="R36" i="3"/>
  <c r="R35" i="3"/>
  <c r="V36" i="1"/>
  <c r="Q35" i="1"/>
  <c r="C29" i="2"/>
  <c r="D28" i="1" s="1"/>
  <c r="C30" i="2"/>
  <c r="D29" i="1" s="1"/>
  <c r="B29" i="1" s="1"/>
  <c r="T28" i="1"/>
  <c r="P22" i="7" s="1"/>
  <c r="A15" i="10"/>
  <c r="Q22" i="7"/>
  <c r="M22" i="7"/>
  <c r="C14" i="10" s="1"/>
  <c r="A13" i="10"/>
  <c r="Q28" i="3"/>
  <c r="C19" i="6"/>
  <c r="D16" i="3"/>
  <c r="E16" i="3" s="1"/>
  <c r="C23" i="6"/>
  <c r="D29" i="3"/>
  <c r="B29" i="3" s="1"/>
  <c r="K29" i="3" s="1"/>
  <c r="L29" i="3" s="1"/>
  <c r="Q29" i="3"/>
  <c r="D15" i="3"/>
  <c r="D36" i="3"/>
  <c r="B36" i="3" s="1"/>
  <c r="K36" i="3" s="1"/>
  <c r="U27" i="1" l="1"/>
  <c r="M20" i="7" s="1"/>
  <c r="E13" i="10" s="1"/>
  <c r="H29" i="1"/>
  <c r="M29" i="1"/>
  <c r="U29" i="1" s="1"/>
  <c r="M28" i="7" s="1"/>
  <c r="E15" i="10" s="1"/>
  <c r="X29" i="3"/>
  <c r="Y29" i="3" s="1"/>
  <c r="Z29" i="3" s="1"/>
  <c r="AH29" i="3" s="1"/>
  <c r="U22" i="6" s="1"/>
  <c r="B22" i="10" s="1"/>
  <c r="AA28" i="3"/>
  <c r="X28" i="3"/>
  <c r="Y28" i="3" s="1"/>
  <c r="Z28" i="3" s="1"/>
  <c r="AH28" i="3" s="1"/>
  <c r="U18" i="6" s="1"/>
  <c r="B21" i="10" s="1"/>
  <c r="AA29" i="3"/>
  <c r="L36" i="3"/>
  <c r="AE28" i="3" s="1"/>
  <c r="AC28" i="3"/>
  <c r="AB28" i="3"/>
  <c r="AG28" i="3"/>
  <c r="T18" i="6" s="1"/>
  <c r="Q27" i="1"/>
  <c r="C19" i="7"/>
  <c r="AB27" i="1"/>
  <c r="D14" i="1"/>
  <c r="D36" i="1"/>
  <c r="AA27" i="1" s="1"/>
  <c r="D27" i="1"/>
  <c r="B27" i="1" s="1"/>
  <c r="Q22" i="6"/>
  <c r="X27" i="1"/>
  <c r="D37" i="1"/>
  <c r="B37" i="1" s="1"/>
  <c r="Q28" i="1"/>
  <c r="D15" i="1"/>
  <c r="E15" i="1" s="1"/>
  <c r="D45" i="1"/>
  <c r="B45" i="1" s="1"/>
  <c r="C23" i="7"/>
  <c r="D38" i="1"/>
  <c r="B38" i="1" s="1"/>
  <c r="Q29" i="1"/>
  <c r="C27" i="7"/>
  <c r="AA29" i="1"/>
  <c r="N26" i="7"/>
  <c r="D15" i="10" s="1"/>
  <c r="T29" i="1"/>
  <c r="D46" i="1"/>
  <c r="AB29" i="1" s="1"/>
  <c r="D16" i="1"/>
  <c r="K28" i="3"/>
  <c r="L28" i="3" s="1"/>
  <c r="AE29" i="3" s="1"/>
  <c r="X28" i="1"/>
  <c r="B28" i="1"/>
  <c r="AA28" i="1"/>
  <c r="E15" i="3"/>
  <c r="C20" i="3"/>
  <c r="K37" i="3"/>
  <c r="L37" i="3" l="1"/>
  <c r="AF29" i="3" s="1"/>
  <c r="AG29" i="3" s="1"/>
  <c r="T22" i="6" s="1"/>
  <c r="AC29" i="3"/>
  <c r="AD29" i="3"/>
  <c r="E14" i="1"/>
  <c r="B36" i="1"/>
  <c r="K37" i="1" s="1"/>
  <c r="L37" i="1" s="1"/>
  <c r="AF28" i="1" s="1"/>
  <c r="E16" i="1"/>
  <c r="B46" i="1"/>
  <c r="K44" i="1" s="1"/>
  <c r="L44" i="1" s="1"/>
  <c r="AF27" i="1" s="1"/>
  <c r="AB28" i="1"/>
  <c r="P26" i="7"/>
  <c r="X29" i="1"/>
  <c r="Y29" i="1" s="1"/>
  <c r="K28" i="1"/>
  <c r="K29" i="1"/>
  <c r="L29" i="1" s="1"/>
  <c r="AE29" i="1" s="1"/>
  <c r="C19" i="1" l="1"/>
  <c r="Y27" i="1"/>
  <c r="Y28" i="1"/>
  <c r="K36" i="1"/>
  <c r="L36" i="1" s="1"/>
  <c r="AE27" i="1" s="1"/>
  <c r="AD27" i="1"/>
  <c r="K46" i="1"/>
  <c r="AC29" i="1" s="1"/>
  <c r="R22" i="6"/>
  <c r="Z29" i="1"/>
  <c r="R26" i="7"/>
  <c r="AD28" i="1"/>
  <c r="L28" i="1"/>
  <c r="AE28" i="1" s="1"/>
  <c r="AC28" i="1"/>
  <c r="R18" i="7" l="1"/>
  <c r="Z27" i="1"/>
  <c r="Z28" i="1"/>
  <c r="R22" i="7"/>
  <c r="R18" i="6"/>
  <c r="AC27" i="1"/>
  <c r="AG27" i="1" s="1"/>
  <c r="T18" i="7" s="1"/>
  <c r="AD29" i="1"/>
  <c r="L46" i="1"/>
  <c r="AF29" i="1" s="1"/>
  <c r="S26" i="7"/>
  <c r="S22" i="6"/>
  <c r="AG28" i="1"/>
  <c r="T22" i="7" s="1"/>
  <c r="AH27" i="1" l="1"/>
  <c r="U18" i="7" s="1"/>
  <c r="B13" i="10" s="1"/>
  <c r="S18" i="7"/>
  <c r="AH28" i="1"/>
  <c r="U22" i="7" s="1"/>
  <c r="B14" i="10" s="1"/>
  <c r="S22" i="7"/>
  <c r="S18" i="6"/>
  <c r="AG29" i="1"/>
  <c r="T26" i="7" l="1"/>
  <c r="AH29" i="1"/>
  <c r="U26" i="7" s="1"/>
  <c r="B15" i="10" s="1"/>
</calcChain>
</file>

<file path=xl/sharedStrings.xml><?xml version="1.0" encoding="utf-8"?>
<sst xmlns="http://schemas.openxmlformats.org/spreadsheetml/2006/main" count="812" uniqueCount="218">
  <si>
    <t>NOM</t>
  </si>
  <si>
    <t>POINTS</t>
  </si>
  <si>
    <t>REPRISES</t>
  </si>
  <si>
    <t>MOY PART</t>
  </si>
  <si>
    <t>POINTS MATCH</t>
  </si>
  <si>
    <t>MATCH 1</t>
  </si>
  <si>
    <t>CATEGORIE</t>
  </si>
  <si>
    <t>POINTS DE MATCHS</t>
  </si>
  <si>
    <t>RESULTATS</t>
  </si>
  <si>
    <t>TOTAL POINTS</t>
  </si>
  <si>
    <t>TOTAL REPRISES</t>
  </si>
  <si>
    <t>MOYENNE PARTICULIERE</t>
  </si>
  <si>
    <t>POINTS CLASSEMENT</t>
  </si>
  <si>
    <t>MOYENNE GENERALE</t>
  </si>
  <si>
    <t>calcul du rang</t>
  </si>
  <si>
    <t>RANG</t>
  </si>
  <si>
    <t>R4</t>
  </si>
  <si>
    <t>R3</t>
  </si>
  <si>
    <t>Bonus catégorie Match 1</t>
  </si>
  <si>
    <t>Bonus catégorie Match 2</t>
  </si>
  <si>
    <t>N3</t>
  </si>
  <si>
    <t>R1</t>
  </si>
  <si>
    <t>R2</t>
  </si>
  <si>
    <t>GAIN MATCH</t>
  </si>
  <si>
    <t>GAIN CATEG</t>
  </si>
  <si>
    <t>Bonus  gain match 1</t>
  </si>
  <si>
    <t>Bonus  gain match 2</t>
  </si>
  <si>
    <t>BONUS moyenne match 1</t>
  </si>
  <si>
    <t>BONUS moyenne match 2</t>
  </si>
  <si>
    <t>TOTAL POINTS BONUS</t>
  </si>
  <si>
    <t>TOTAL GENERAL</t>
  </si>
  <si>
    <t>NOM DES JOUEURS</t>
  </si>
  <si>
    <t xml:space="preserve">DATE DE LA COMPETITION   </t>
  </si>
  <si>
    <t xml:space="preserve">LIEU   </t>
  </si>
  <si>
    <t xml:space="preserve">DIRECTEUR DE JEU   </t>
  </si>
  <si>
    <t xml:space="preserve">POULE N°   </t>
  </si>
  <si>
    <t>MATCH  2</t>
  </si>
  <si>
    <t>MATCH   3</t>
  </si>
  <si>
    <t>TABLEAU DES DISTANCES</t>
  </si>
  <si>
    <t>PC</t>
  </si>
  <si>
    <t>GC</t>
  </si>
  <si>
    <t>MOYENNE DES CATEGORIES</t>
  </si>
  <si>
    <t>Ce classeur contient 4 feuilles</t>
  </si>
  <si>
    <t>1 /  La feuille lisez_-moi vous indique comment utiliser ce classeur</t>
  </si>
  <si>
    <t>2 / La feuille " A RENSEIGNER" vous demande de remplir les cases bleues uniquement mais complètement</t>
  </si>
  <si>
    <t>la date</t>
  </si>
  <si>
    <t>le lieu</t>
  </si>
  <si>
    <t>le nom du Directeur de jeu</t>
  </si>
  <si>
    <t>TABLEAU DES DISTANCES LIBRE</t>
  </si>
  <si>
    <t xml:space="preserve">MOYENNE DES CATEGORIES LIBRE </t>
  </si>
  <si>
    <t>POULE DE 3</t>
  </si>
  <si>
    <t>POULE DE 2</t>
  </si>
  <si>
    <t>cette action remplie  la feuille de poule</t>
  </si>
  <si>
    <t>ou</t>
  </si>
  <si>
    <t>3 : la feuille POULE DE 3 se remplit de la façon suivante</t>
  </si>
  <si>
    <t>remplir les cases bleutées</t>
  </si>
  <si>
    <t>c' est tout.</t>
  </si>
  <si>
    <t>les calculs se font automatiquement</t>
  </si>
  <si>
    <t>la feuille est protégée</t>
  </si>
  <si>
    <t>NE PAS OUBLIER QUE DEUX JOUEURS DU MÊME CLUB SE RENCONTRENT AU PREMIER MATCH</t>
  </si>
  <si>
    <t>SERIE</t>
  </si>
  <si>
    <t>MEILLEURE SERIE</t>
  </si>
  <si>
    <t>JOUEURS</t>
  </si>
  <si>
    <t xml:space="preserve">MODE DE JEU    </t>
  </si>
  <si>
    <t>POINTS DE 
CLASSEMENTS</t>
  </si>
  <si>
    <t>POINTS DE
 BONUS</t>
  </si>
  <si>
    <t>RESULTATS DE LA POULE</t>
  </si>
  <si>
    <t>CLUB</t>
  </si>
  <si>
    <t>JOUEUR
categorie
club</t>
  </si>
  <si>
    <t>PTS DE
 MATCHS</t>
  </si>
  <si>
    <t>TOTAL 
POINTS</t>
  </si>
  <si>
    <t>PTS</t>
  </si>
  <si>
    <t>REP</t>
  </si>
  <si>
    <t>MG</t>
  </si>
  <si>
    <t>MP</t>
  </si>
  <si>
    <t>POINTS DE 
CLASSEMENT</t>
  </si>
  <si>
    <t>distance</t>
  </si>
  <si>
    <t>moyenne</t>
  </si>
  <si>
    <t>42/2</t>
  </si>
  <si>
    <t>pt</t>
  </si>
  <si>
    <t>f</t>
  </si>
  <si>
    <t>mini</t>
  </si>
  <si>
    <t>maxi</t>
  </si>
  <si>
    <t>60 REP</t>
  </si>
  <si>
    <t>non trouvé</t>
  </si>
  <si>
    <t>-</t>
  </si>
  <si>
    <t>LIBRE</t>
  </si>
  <si>
    <t>BANDE</t>
  </si>
  <si>
    <t>3 BANDES</t>
  </si>
  <si>
    <t>CADRE</t>
  </si>
  <si>
    <t>jeux</t>
  </si>
  <si>
    <t>version excel</t>
  </si>
  <si>
    <t>ID</t>
  </si>
  <si>
    <t>libre</t>
  </si>
  <si>
    <t>bande</t>
  </si>
  <si>
    <t>3 bandes</t>
  </si>
  <si>
    <t>cadre</t>
  </si>
  <si>
    <t>N2</t>
  </si>
  <si>
    <t>REMPLIR LES NOMS DES JOUEURS AVEC LA LISTE DEROULANTE</t>
  </si>
  <si>
    <t>CDBHS
     SAISON  2015- 2016</t>
  </si>
  <si>
    <t>CE FICHIER NE SERT QU' A UNE SEULE POULE
 DE 3 JOUEURS OU DE 2 JOUEURS</t>
  </si>
  <si>
    <t>le numéro de la poule que vous trouverez en consultant la convocation</t>
  </si>
  <si>
    <t xml:space="preserve">indiquez le nom des joueurs </t>
  </si>
  <si>
    <t>indiquez le nom des joueurs</t>
  </si>
  <si>
    <r>
      <t xml:space="preserve">4: la feuille RESULTATS POULE DE 3 est accessible par le </t>
    </r>
    <r>
      <rPr>
        <b/>
        <sz val="12"/>
        <color indexed="10"/>
        <rFont val="Calibri"/>
        <family val="2"/>
      </rPr>
      <t>bouton rouge</t>
    </r>
  </si>
  <si>
    <t>5 : la feuille POULE DE 2 se remplit de la façon suivante</t>
  </si>
  <si>
    <t xml:space="preserve">TOURNOI N°   </t>
  </si>
  <si>
    <t>points de classement ranking</t>
  </si>
  <si>
    <t>total points</t>
  </si>
  <si>
    <t>total reprises</t>
  </si>
  <si>
    <t>Meilleure Particulière</t>
  </si>
  <si>
    <t>Meilleure série</t>
  </si>
  <si>
    <t>Poule de 3 joueurs</t>
  </si>
  <si>
    <t>Poule de 2 joueurs</t>
  </si>
  <si>
    <t>Copier les cellules et coller dans le ranking avec " valeur"</t>
  </si>
  <si>
    <t>SI C' EST UNE POULE DE 2  JOUEURS, CLIQUEZ ICI</t>
  </si>
  <si>
    <t>SAISIE DES MATCHS</t>
  </si>
  <si>
    <t>SI C' EST UNE POULE DE 3  JOUEURS, CLIQUEZ ICI</t>
  </si>
  <si>
    <t>FEUILLE DE MATCH
POULE DE 3 JOUEURS</t>
  </si>
  <si>
    <t>FEUILLE DE MATCH
POULE DE 2 JOUEURS</t>
  </si>
  <si>
    <t xml:space="preserve"> 2016_CDBHS_FM_v9</t>
  </si>
  <si>
    <t>7: En cas de forfait dans une poule de trois joueurs, utilisez la feuille de match de poule de deux joueurs</t>
  </si>
  <si>
    <t>moy part validée</t>
  </si>
  <si>
    <r>
      <t xml:space="preserve">6: la feuille RESULTATS POULE DE 2 est accessible par le </t>
    </r>
    <r>
      <rPr>
        <b/>
        <sz val="12"/>
        <color indexed="10"/>
        <rFont val="Calibri"/>
        <family val="2"/>
      </rPr>
      <t>bouton rouge</t>
    </r>
  </si>
  <si>
    <t xml:space="preserve">               CATEGORIES</t>
  </si>
  <si>
    <t>ADMONT Jean-Pierre</t>
  </si>
  <si>
    <t>BOISSET Jean-Pierre</t>
  </si>
  <si>
    <t>CHAMPY Philippe</t>
  </si>
  <si>
    <t>CROLARD Ivan</t>
  </si>
  <si>
    <t>DAIRE Eric</t>
  </si>
  <si>
    <t>DIAZ Vincent</t>
  </si>
  <si>
    <t>DOUSSOT Pierre</t>
  </si>
  <si>
    <t>FERNANDEZ ALVES Francisco</t>
  </si>
  <si>
    <t>GAYRAUD Françoise</t>
  </si>
  <si>
    <t>GILLOT Olivier</t>
  </si>
  <si>
    <t>GUILLOTIN Gilles</t>
  </si>
  <si>
    <t>GUREWAN Suresh</t>
  </si>
  <si>
    <t>HARY Mathieu</t>
  </si>
  <si>
    <t>KELLNER Pierre</t>
  </si>
  <si>
    <t>KEREBEL Eric</t>
  </si>
  <si>
    <t>KERIZAC Franck</t>
  </si>
  <si>
    <t>L HERONDE Michel</t>
  </si>
  <si>
    <t>LABOUREAU Véronique</t>
  </si>
  <si>
    <t>LECLERC Michel</t>
  </si>
  <si>
    <t>LUCAS Philippe</t>
  </si>
  <si>
    <t>MA PHUOC Bich</t>
  </si>
  <si>
    <t>MALASSIGNE Elfege</t>
  </si>
  <si>
    <t>MANCY Pierre</t>
  </si>
  <si>
    <t>MARIGNIER Daniel</t>
  </si>
  <si>
    <t>MOLET Claude</t>
  </si>
  <si>
    <t>PIBOURDIN Eric</t>
  </si>
  <si>
    <t>PIVONET Françis</t>
  </si>
  <si>
    <t>PONCE Frédéric</t>
  </si>
  <si>
    <t>SIMON Claude</t>
  </si>
  <si>
    <t>SULEM Paul</t>
  </si>
  <si>
    <t>THIERRY Jean-Michel</t>
  </si>
  <si>
    <t>VASSEUR Philippe</t>
  </si>
  <si>
    <t>ABMA</t>
  </si>
  <si>
    <t>ABASM</t>
  </si>
  <si>
    <t xml:space="preserve">L HAY LES ROSES </t>
  </si>
  <si>
    <t>DELALANDE Guy</t>
  </si>
  <si>
    <t>SAGET Xavier</t>
  </si>
  <si>
    <t>COKAL Recep</t>
  </si>
  <si>
    <t>DI GIOIA Serge</t>
  </si>
  <si>
    <t>JARRIER Christian</t>
  </si>
  <si>
    <t>MALAHIEUDE Claude</t>
  </si>
  <si>
    <t>NGUYEN Antoine</t>
  </si>
  <si>
    <t>DUVAL Gérard</t>
  </si>
  <si>
    <t>BEAUCHER Alain</t>
  </si>
  <si>
    <t>DELAPLACE Emmanuel</t>
  </si>
  <si>
    <t>DJIAN Didier</t>
  </si>
  <si>
    <t>LOURDOU Gérard</t>
  </si>
  <si>
    <t>PEYROLE Philippe</t>
  </si>
  <si>
    <t>FAVERO Alain</t>
  </si>
  <si>
    <t>LAPERTOT Michel</t>
  </si>
  <si>
    <t>JARRETY Didier</t>
  </si>
  <si>
    <t>La Comete</t>
  </si>
  <si>
    <t>FAVIEN Christian</t>
  </si>
  <si>
    <t>DUPRE Bernard</t>
  </si>
  <si>
    <t>FERRARA  Jean-Pierre</t>
  </si>
  <si>
    <t>TENREIRO Aristide</t>
  </si>
  <si>
    <t>LIVRY</t>
  </si>
  <si>
    <t>COURATIN Jean-Daniel</t>
  </si>
  <si>
    <t xml:space="preserve"> </t>
  </si>
  <si>
    <t>ARGIS Mickael</t>
  </si>
  <si>
    <t>LEFEBVRE Frédéric</t>
  </si>
  <si>
    <t>LEMOINE David</t>
  </si>
  <si>
    <t>GERNEZ Jean Philippe</t>
  </si>
  <si>
    <t>LEMONIER Thierry</t>
  </si>
  <si>
    <t>Ce fichier rempli doit être envoyé dès la fin de la compétition à la Commission Sportive à l'adresse de messagerie: csdistrict9394@outlook.fr</t>
  </si>
  <si>
    <t>LE CAM Fabrice</t>
  </si>
  <si>
    <t>DUMONT Christine</t>
  </si>
  <si>
    <t>GOUVEIA Victor</t>
  </si>
  <si>
    <t>IVANOVIC Spomanko</t>
  </si>
  <si>
    <t>GELLER Marc</t>
  </si>
  <si>
    <t>BENDAYAN Jacky</t>
  </si>
  <si>
    <t>Le Huan CUA Tran</t>
  </si>
  <si>
    <t>WEILL Denis</t>
  </si>
  <si>
    <t>HENRIQUET Marc</t>
  </si>
  <si>
    <t>RODRIGUEZ Julien</t>
  </si>
  <si>
    <t>DELALANDE Christian</t>
  </si>
  <si>
    <t>CHUNG Hoan Toan</t>
  </si>
  <si>
    <t>n-2</t>
  </si>
  <si>
    <t>BAURECHE Louis</t>
  </si>
  <si>
    <t>DECLUNDER Magali</t>
  </si>
  <si>
    <t>HELLAL Denis</t>
  </si>
  <si>
    <t>CDBVM
     SAISON  2021- 2022</t>
  </si>
  <si>
    <t>VERSION 10/2021</t>
  </si>
  <si>
    <t>CDBVM
     SAISON  2020- 2021</t>
  </si>
  <si>
    <t>RIEGEL Serge</t>
  </si>
  <si>
    <t>MENDEL Gilles</t>
  </si>
  <si>
    <t>PALLOT Dominique</t>
  </si>
  <si>
    <t>PAURON Regis</t>
  </si>
  <si>
    <t>GUERIN Jacky</t>
  </si>
  <si>
    <t>RAOULT Pierre-Jean</t>
  </si>
  <si>
    <t>Joueur 1</t>
  </si>
  <si>
    <t>joueur2</t>
  </si>
  <si>
    <t>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</si>
</sst>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[$-F800]dddd\,\ mmmm\ dd\,\ yyyy"/>
    <numFmt numFmtId="166" formatCode="[$-40C]d\ mmmm\ yyyy;@"/>
    <numFmt numFmtId="167" formatCode="[$-40C]d\-mmm\-yyyy;@"/>
  </numFmts>
  <fonts count="47" x14ac:knownFonts="1">
    <font>
      <sz val="12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b/>
      <sz val="26"/>
      <color indexed="8"/>
      <name val="Calibri"/>
      <family val="2"/>
    </font>
    <font>
      <b/>
      <sz val="24"/>
      <color indexed="8"/>
      <name val="Calibri"/>
      <family val="2"/>
    </font>
    <font>
      <b/>
      <sz val="20"/>
      <color indexed="8"/>
      <name val="Calibri"/>
      <family val="2"/>
    </font>
    <font>
      <b/>
      <sz val="18"/>
      <color indexed="8"/>
      <name val="Calibri"/>
      <family val="2"/>
    </font>
    <font>
      <sz val="20"/>
      <color indexed="8"/>
      <name val="Calibri"/>
      <family val="2"/>
    </font>
    <font>
      <b/>
      <sz val="18"/>
      <color indexed="9"/>
      <name val="Calibri"/>
      <family val="2"/>
    </font>
    <font>
      <b/>
      <sz val="22"/>
      <color indexed="8"/>
      <name val="Calibri"/>
      <family val="2"/>
    </font>
    <font>
      <sz val="22"/>
      <color indexed="8"/>
      <name val="Calibri"/>
      <family val="2"/>
    </font>
    <font>
      <sz val="16"/>
      <color indexed="8"/>
      <name val="Calibri"/>
      <family val="2"/>
    </font>
    <font>
      <b/>
      <sz val="16"/>
      <color indexed="10"/>
      <name val="Calibri"/>
      <family val="2"/>
    </font>
    <font>
      <sz val="26"/>
      <color indexed="8"/>
      <name val="Calibri"/>
      <family val="2"/>
    </font>
    <font>
      <b/>
      <sz val="26"/>
      <color indexed="9"/>
      <name val="Calibri"/>
      <family val="2"/>
    </font>
    <font>
      <b/>
      <sz val="36"/>
      <color indexed="10"/>
      <name val="Calibri"/>
      <family val="2"/>
    </font>
    <font>
      <b/>
      <sz val="26"/>
      <color indexed="10"/>
      <name val="Calibri"/>
      <family val="2"/>
    </font>
    <font>
      <b/>
      <sz val="26"/>
      <color indexed="8"/>
      <name val="Calibri"/>
      <family val="2"/>
    </font>
    <font>
      <sz val="24"/>
      <color indexed="8"/>
      <name val="Calibri"/>
      <family val="2"/>
    </font>
    <font>
      <sz val="18"/>
      <color indexed="8"/>
      <name val="Calibri"/>
      <family val="2"/>
    </font>
    <font>
      <b/>
      <sz val="24"/>
      <color indexed="9"/>
      <name val="Calibri"/>
      <family val="2"/>
    </font>
    <font>
      <sz val="12"/>
      <name val="Calibri"/>
      <family val="2"/>
    </font>
    <font>
      <b/>
      <sz val="24"/>
      <color indexed="8"/>
      <name val="Calibri"/>
      <family val="2"/>
    </font>
    <font>
      <b/>
      <sz val="24"/>
      <name val="Calibri"/>
      <family val="2"/>
    </font>
    <font>
      <b/>
      <sz val="14"/>
      <color indexed="8"/>
      <name val="Calibri"/>
      <family val="2"/>
    </font>
    <font>
      <b/>
      <sz val="14"/>
      <name val="Calibri"/>
      <family val="2"/>
    </font>
    <font>
      <sz val="20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18"/>
      <color indexed="10"/>
      <name val="Calibri"/>
      <family val="2"/>
    </font>
    <font>
      <b/>
      <i/>
      <sz val="18"/>
      <color indexed="10"/>
      <name val="Calibri"/>
      <family val="2"/>
    </font>
    <font>
      <b/>
      <i/>
      <sz val="14"/>
      <color indexed="8"/>
      <name val="Calibri"/>
      <family val="2"/>
    </font>
    <font>
      <b/>
      <sz val="36"/>
      <color indexed="8"/>
      <name val="Calibri"/>
      <family val="2"/>
    </font>
    <font>
      <b/>
      <sz val="20"/>
      <color indexed="10"/>
      <name val="Calibri"/>
      <family val="2"/>
    </font>
    <font>
      <b/>
      <sz val="22"/>
      <color indexed="9"/>
      <name val="Calibri"/>
      <family val="2"/>
    </font>
    <font>
      <b/>
      <i/>
      <u/>
      <sz val="22"/>
      <color indexed="10"/>
      <name val="Calibri"/>
      <family val="2"/>
    </font>
    <font>
      <sz val="28"/>
      <color indexed="8"/>
      <name val="Calibri"/>
      <family val="2"/>
    </font>
    <font>
      <b/>
      <u/>
      <sz val="18"/>
      <color indexed="12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9" fillId="0" borderId="0" applyNumberFormat="0" applyFill="0" applyBorder="0" applyAlignment="0" applyProtection="0"/>
    <xf numFmtId="0" fontId="38" fillId="0" borderId="0"/>
  </cellStyleXfs>
  <cellXfs count="463">
    <xf numFmtId="0" fontId="0" fillId="0" borderId="0" xfId="0"/>
    <xf numFmtId="0" fontId="2" fillId="0" borderId="0" xfId="0" applyFont="1"/>
    <xf numFmtId="0" fontId="0" fillId="0" borderId="0" xfId="0" applyAlignment="1" applyProtection="1">
      <alignment horizontal="center"/>
      <protection hidden="1"/>
    </xf>
    <xf numFmtId="0" fontId="0" fillId="0" borderId="0" xfId="0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3" fillId="0" borderId="0" xfId="0" applyFont="1" applyAlignment="1" applyProtection="1">
      <protection hidden="1"/>
    </xf>
    <xf numFmtId="0" fontId="4" fillId="0" borderId="0" xfId="0" applyFont="1" applyAlignment="1" applyProtection="1"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Protection="1">
      <protection hidden="1"/>
    </xf>
    <xf numFmtId="0" fontId="6" fillId="4" borderId="0" xfId="0" applyFont="1" applyFill="1" applyAlignment="1" applyProtection="1">
      <alignment horizont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2" fontId="6" fillId="5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2" fontId="5" fillId="2" borderId="1" xfId="0" applyNumberFormat="1" applyFont="1" applyFill="1" applyBorder="1" applyAlignment="1" applyProtection="1">
      <alignment horizontal="center" vertical="center"/>
      <protection hidden="1"/>
    </xf>
    <xf numFmtId="1" fontId="5" fillId="3" borderId="1" xfId="0" applyNumberFormat="1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Fill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9" fillId="6" borderId="1" xfId="0" applyFont="1" applyFill="1" applyBorder="1" applyAlignment="1" applyProtection="1">
      <alignment horizontal="center" vertical="center"/>
      <protection hidden="1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center" wrapText="1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0" xfId="0" applyFill="1" applyAlignment="1" applyProtection="1">
      <alignment horizontal="left" vertical="top"/>
      <protection hidden="1"/>
    </xf>
    <xf numFmtId="0" fontId="2" fillId="0" borderId="0" xfId="0" applyFont="1" applyFill="1" applyBorder="1" applyAlignment="1" applyProtection="1">
      <alignment horizontal="left" vertical="top"/>
      <protection hidden="1"/>
    </xf>
    <xf numFmtId="0" fontId="11" fillId="6" borderId="0" xfId="0" applyFont="1" applyFill="1" applyAlignment="1" applyProtection="1">
      <alignment horizontal="center" vertical="center"/>
      <protection hidden="1"/>
    </xf>
    <xf numFmtId="0" fontId="0" fillId="6" borderId="0" xfId="0" applyFill="1"/>
    <xf numFmtId="0" fontId="12" fillId="0" borderId="0" xfId="0" applyFont="1" applyAlignment="1">
      <alignment horizontal="center" vertical="center"/>
    </xf>
    <xf numFmtId="0" fontId="2" fillId="6" borderId="0" xfId="0" applyFont="1" applyFill="1"/>
    <xf numFmtId="0" fontId="0" fillId="0" borderId="0" xfId="0" applyFill="1" applyBorder="1" applyProtection="1">
      <protection hidden="1"/>
    </xf>
    <xf numFmtId="2" fontId="6" fillId="0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center"/>
      <protection hidden="1"/>
    </xf>
    <xf numFmtId="0" fontId="7" fillId="7" borderId="2" xfId="0" applyFont="1" applyFill="1" applyBorder="1" applyAlignment="1" applyProtection="1">
      <alignment horizontal="center" vertical="center"/>
      <protection locked="0" hidden="1"/>
    </xf>
    <xf numFmtId="0" fontId="13" fillId="7" borderId="2" xfId="0" applyFont="1" applyFill="1" applyBorder="1" applyAlignment="1" applyProtection="1">
      <alignment horizontal="center" vertical="center"/>
      <protection locked="0" hidden="1"/>
    </xf>
    <xf numFmtId="0" fontId="3" fillId="0" borderId="0" xfId="0" applyFont="1" applyProtection="1"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Alignment="1" applyProtection="1">
      <alignment horizontal="center" vertical="center"/>
      <protection hidden="1"/>
    </xf>
    <xf numFmtId="0" fontId="13" fillId="0" borderId="1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left" vertical="top"/>
      <protection hidden="1"/>
    </xf>
    <xf numFmtId="0" fontId="15" fillId="0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left" vertical="top" wrapText="1"/>
      <protection hidden="1"/>
    </xf>
    <xf numFmtId="0" fontId="3" fillId="6" borderId="1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5" fillId="8" borderId="1" xfId="0" applyFont="1" applyFill="1" applyBorder="1" applyAlignment="1" applyProtection="1">
      <alignment horizontal="center" vertical="center" wrapText="1"/>
      <protection hidden="1"/>
    </xf>
    <xf numFmtId="0" fontId="5" fillId="8" borderId="1" xfId="0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1" fontId="5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2" fontId="3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1" fontId="3" fillId="0" borderId="1" xfId="0" applyNumberFormat="1" applyFont="1" applyFill="1" applyBorder="1" applyAlignment="1" applyProtection="1">
      <alignment horizontal="center" vertical="center"/>
      <protection hidden="1"/>
    </xf>
    <xf numFmtId="1" fontId="5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2" fontId="5" fillId="0" borderId="3" xfId="0" applyNumberFormat="1" applyFont="1" applyFill="1" applyBorder="1" applyAlignment="1" applyProtection="1">
      <alignment horizontal="center" vertical="center"/>
      <protection hidden="1"/>
    </xf>
    <xf numFmtId="1" fontId="5" fillId="0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3" xfId="0" applyFont="1" applyFill="1" applyBorder="1" applyAlignment="1" applyProtection="1">
      <alignment horizontal="center" vertical="center"/>
      <protection hidden="1"/>
    </xf>
    <xf numFmtId="0" fontId="16" fillId="0" borderId="1" xfId="0" applyFont="1" applyFill="1" applyBorder="1" applyAlignment="1" applyProtection="1">
      <alignment horizontal="center" vertical="center"/>
      <protection hidden="1"/>
    </xf>
    <xf numFmtId="0" fontId="17" fillId="0" borderId="1" xfId="0" applyFont="1" applyFill="1" applyBorder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4" fillId="2" borderId="0" xfId="0" applyFont="1" applyFill="1" applyAlignment="1" applyProtection="1"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left" vertical="top" wrapText="1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left" vertical="center"/>
      <protection hidden="1"/>
    </xf>
    <xf numFmtId="0" fontId="19" fillId="0" borderId="0" xfId="0" applyFont="1" applyFill="1" applyBorder="1" applyProtection="1">
      <protection hidden="1"/>
    </xf>
    <xf numFmtId="0" fontId="0" fillId="0" borderId="0" xfId="0" applyFont="1" applyFill="1" applyBorder="1" applyProtection="1">
      <protection hidden="1"/>
    </xf>
    <xf numFmtId="0" fontId="19" fillId="0" borderId="0" xfId="0" applyFont="1" applyFill="1" applyBorder="1" applyAlignment="1" applyProtection="1">
      <alignment horizontal="left" vertical="top"/>
      <protection hidden="1"/>
    </xf>
    <xf numFmtId="0" fontId="19" fillId="0" borderId="0" xfId="0" applyFont="1" applyFill="1" applyBorder="1" applyAlignment="1" applyProtection="1">
      <alignment horizontal="left" vertical="top" wrapText="1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protection hidden="1"/>
    </xf>
    <xf numFmtId="0" fontId="0" fillId="0" borderId="0" xfId="0" applyFill="1" applyBorder="1" applyAlignment="1" applyProtection="1">
      <alignment horizontal="center" wrapText="1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right"/>
      <protection hidden="1"/>
    </xf>
    <xf numFmtId="167" fontId="4" fillId="0" borderId="0" xfId="0" applyNumberFormat="1" applyFont="1" applyFill="1" applyBorder="1" applyAlignment="1" applyProtection="1">
      <alignment horizontal="left" vertical="center"/>
      <protection hidden="1"/>
    </xf>
    <xf numFmtId="0" fontId="20" fillId="0" borderId="0" xfId="0" applyFont="1" applyFill="1" applyAlignment="1" applyProtection="1">
      <protection hidden="1"/>
    </xf>
    <xf numFmtId="0" fontId="21" fillId="0" borderId="0" xfId="0" applyFont="1" applyProtection="1"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right"/>
      <protection hidden="1"/>
    </xf>
    <xf numFmtId="0" fontId="4" fillId="6" borderId="1" xfId="0" applyFont="1" applyFill="1" applyBorder="1" applyAlignment="1" applyProtection="1">
      <alignment horizontal="center" vertical="center"/>
      <protection hidden="1"/>
    </xf>
    <xf numFmtId="0" fontId="23" fillId="6" borderId="1" xfId="0" applyFont="1" applyFill="1" applyBorder="1" applyAlignment="1" applyProtection="1">
      <alignment horizontal="center" vertical="center"/>
      <protection hidden="1"/>
    </xf>
    <xf numFmtId="0" fontId="22" fillId="6" borderId="1" xfId="0" applyFont="1" applyFill="1" applyBorder="1" applyAlignment="1" applyProtection="1">
      <alignment horizontal="center"/>
      <protection hidden="1"/>
    </xf>
    <xf numFmtId="0" fontId="5" fillId="6" borderId="1" xfId="0" applyFont="1" applyFill="1" applyBorder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justify" vertical="justify"/>
      <protection hidden="1"/>
    </xf>
    <xf numFmtId="0" fontId="0" fillId="0" borderId="0" xfId="0" applyBorder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7" fillId="2" borderId="0" xfId="0" applyFont="1" applyFill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Fill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left" vertical="center"/>
      <protection hidden="1"/>
    </xf>
    <xf numFmtId="165" fontId="7" fillId="7" borderId="2" xfId="0" applyNumberFormat="1" applyFont="1" applyFill="1" applyBorder="1" applyAlignment="1" applyProtection="1">
      <alignment horizontal="center" vertical="center"/>
      <protection locked="0" hidden="1"/>
    </xf>
    <xf numFmtId="0" fontId="18" fillId="0" borderId="0" xfId="0" applyFont="1" applyBorder="1" applyAlignment="1" applyProtection="1">
      <alignment horizontal="left" vertical="center"/>
      <protection hidden="1"/>
    </xf>
    <xf numFmtId="0" fontId="18" fillId="0" borderId="0" xfId="0" applyFont="1" applyBorder="1" applyAlignment="1" applyProtection="1">
      <alignment horizontal="left" vertical="justify"/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horizontal="center" vertical="center" wrapText="1"/>
      <protection hidden="1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0" fillId="0" borderId="8" xfId="0" applyBorder="1" applyProtection="1"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justify" vertical="justify"/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7" fillId="0" borderId="11" xfId="0" applyFont="1" applyBorder="1" applyAlignment="1" applyProtection="1">
      <alignment horizontal="left"/>
      <protection hidden="1"/>
    </xf>
    <xf numFmtId="0" fontId="7" fillId="0" borderId="12" xfId="0" applyFont="1" applyBorder="1" applyAlignment="1" applyProtection="1">
      <alignment horizontal="left"/>
      <protection hidden="1"/>
    </xf>
    <xf numFmtId="0" fontId="7" fillId="0" borderId="12" xfId="0" applyFont="1" applyBorder="1" applyAlignment="1" applyProtection="1">
      <alignment horizontal="left" vertical="center"/>
      <protection hidden="1"/>
    </xf>
    <xf numFmtId="0" fontId="7" fillId="0" borderId="11" xfId="0" applyFont="1" applyBorder="1" applyAlignment="1" applyProtection="1">
      <alignment horizontal="left" vertical="center"/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1" xfId="0" applyFill="1" applyBorder="1" applyProtection="1">
      <protection hidden="1"/>
    </xf>
    <xf numFmtId="0" fontId="0" fillId="0" borderId="12" xfId="0" applyFill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justify" vertical="justify"/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164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1" fontId="6" fillId="0" borderId="1" xfId="0" applyNumberFormat="1" applyFont="1" applyFill="1" applyBorder="1" applyAlignment="1" applyProtection="1">
      <alignment horizontal="center" vertical="center"/>
      <protection hidden="1"/>
    </xf>
    <xf numFmtId="164" fontId="6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2" fontId="6" fillId="0" borderId="1" xfId="0" applyNumberFormat="1" applyFont="1" applyFill="1" applyBorder="1" applyAlignment="1" applyProtection="1">
      <alignment horizontal="center" vertical="center"/>
      <protection hidden="1"/>
    </xf>
    <xf numFmtId="0" fontId="28" fillId="0" borderId="1" xfId="0" applyFont="1" applyFill="1" applyBorder="1" applyAlignment="1" applyProtection="1">
      <alignment horizontal="center" vertical="center"/>
      <protection hidden="1"/>
    </xf>
    <xf numFmtId="2" fontId="28" fillId="0" borderId="1" xfId="0" applyNumberFormat="1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0" fillId="0" borderId="1" xfId="0" applyFill="1" applyBorder="1" applyProtection="1">
      <protection hidden="1"/>
    </xf>
    <xf numFmtId="0" fontId="0" fillId="0" borderId="1" xfId="0" applyBorder="1" applyAlignment="1" applyProtection="1">
      <alignment horizontal="right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31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32" fillId="0" borderId="0" xfId="0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locked="0" hidden="1"/>
    </xf>
    <xf numFmtId="0" fontId="32" fillId="0" borderId="0" xfId="0" applyFont="1" applyFill="1" applyAlignment="1" applyProtection="1">
      <alignment vertical="center"/>
      <protection hidden="1"/>
    </xf>
    <xf numFmtId="0" fontId="10" fillId="6" borderId="16" xfId="0" applyFont="1" applyFill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5" fillId="7" borderId="17" xfId="0" applyFont="1" applyFill="1" applyBorder="1" applyAlignment="1" applyProtection="1">
      <alignment horizontal="center" vertical="center"/>
      <protection locked="0"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horizontal="center" vertical="center"/>
      <protection hidden="1"/>
    </xf>
    <xf numFmtId="0" fontId="32" fillId="0" borderId="0" xfId="0" applyFont="1" applyFill="1" applyBorder="1" applyAlignment="1" applyProtection="1">
      <alignment vertical="center"/>
      <protection hidden="1"/>
    </xf>
    <xf numFmtId="0" fontId="5" fillId="7" borderId="19" xfId="0" applyFont="1" applyFill="1" applyBorder="1" applyAlignment="1" applyProtection="1">
      <alignment horizontal="center" vertical="center"/>
      <protection locked="0" hidden="1"/>
    </xf>
    <xf numFmtId="0" fontId="22" fillId="0" borderId="20" xfId="0" applyFont="1" applyFill="1" applyBorder="1" applyAlignment="1" applyProtection="1">
      <alignment horizontal="right"/>
      <protection hidden="1"/>
    </xf>
    <xf numFmtId="167" fontId="22" fillId="0" borderId="21" xfId="0" applyNumberFormat="1" applyFont="1" applyFill="1" applyBorder="1" applyAlignment="1" applyProtection="1">
      <alignment horizontal="left" vertical="top"/>
      <protection hidden="1"/>
    </xf>
    <xf numFmtId="0" fontId="22" fillId="0" borderId="22" xfId="0" applyFont="1" applyFill="1" applyBorder="1" applyAlignment="1" applyProtection="1">
      <alignment horizontal="right"/>
      <protection hidden="1"/>
    </xf>
    <xf numFmtId="0" fontId="22" fillId="0" borderId="23" xfId="0" applyFont="1" applyFill="1" applyBorder="1" applyAlignment="1" applyProtection="1">
      <alignment horizontal="left" vertical="top"/>
      <protection hidden="1"/>
    </xf>
    <xf numFmtId="0" fontId="4" fillId="0" borderId="22" xfId="0" applyFont="1" applyFill="1" applyBorder="1" applyAlignment="1" applyProtection="1">
      <alignment horizontal="right"/>
      <protection hidden="1"/>
    </xf>
    <xf numFmtId="0" fontId="4" fillId="0" borderId="23" xfId="0" applyFont="1" applyFill="1" applyBorder="1" applyAlignment="1" applyProtection="1">
      <alignment horizontal="left" vertical="top"/>
      <protection hidden="1"/>
    </xf>
    <xf numFmtId="0" fontId="4" fillId="0" borderId="24" xfId="0" applyFont="1" applyFill="1" applyBorder="1" applyAlignment="1" applyProtection="1">
      <alignment horizontal="right"/>
      <protection hidden="1"/>
    </xf>
    <xf numFmtId="0" fontId="4" fillId="0" borderId="25" xfId="0" applyFont="1" applyFill="1" applyBorder="1" applyAlignment="1" applyProtection="1">
      <alignment horizontal="left" vertical="top"/>
      <protection hidden="1"/>
    </xf>
    <xf numFmtId="166" fontId="22" fillId="0" borderId="21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wrapText="1"/>
      <protection hidden="1"/>
    </xf>
    <xf numFmtId="0" fontId="22" fillId="0" borderId="20" xfId="0" applyFont="1" applyFill="1" applyBorder="1" applyAlignment="1" applyProtection="1">
      <alignment horizontal="right" vertical="center"/>
      <protection hidden="1"/>
    </xf>
    <xf numFmtId="0" fontId="22" fillId="0" borderId="22" xfId="0" applyFont="1" applyFill="1" applyBorder="1" applyAlignment="1" applyProtection="1">
      <alignment horizontal="right" vertical="center"/>
      <protection hidden="1"/>
    </xf>
    <xf numFmtId="0" fontId="4" fillId="0" borderId="22" xfId="0" applyFont="1" applyFill="1" applyBorder="1" applyAlignment="1" applyProtection="1">
      <alignment horizontal="right" vertical="center"/>
      <protection hidden="1"/>
    </xf>
    <xf numFmtId="0" fontId="4" fillId="0" borderId="24" xfId="0" applyFont="1" applyFill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vertical="center"/>
      <protection hidden="1"/>
    </xf>
    <xf numFmtId="165" fontId="0" fillId="0" borderId="0" xfId="0" applyNumberFormat="1" applyFont="1" applyBorder="1" applyAlignment="1" applyProtection="1">
      <alignment horizontal="left" vertical="center"/>
      <protection hidden="1"/>
    </xf>
    <xf numFmtId="0" fontId="0" fillId="0" borderId="0" xfId="0" applyNumberFormat="1" applyFont="1" applyBorder="1" applyAlignment="1" applyProtection="1">
      <alignment horizontal="left" vertical="center"/>
      <protection hidden="1"/>
    </xf>
    <xf numFmtId="0" fontId="0" fillId="0" borderId="0" xfId="0" applyFont="1" applyBorder="1" applyAlignment="1" applyProtection="1">
      <alignment horizontal="left" vertical="center"/>
      <protection hidden="1"/>
    </xf>
    <xf numFmtId="165" fontId="0" fillId="0" borderId="0" xfId="0" applyNumberFormat="1" applyFont="1" applyBorder="1" applyAlignment="1" applyProtection="1">
      <alignment horizontal="center" vertical="center"/>
      <protection hidden="1"/>
    </xf>
    <xf numFmtId="0" fontId="0" fillId="0" borderId="0" xfId="0" applyNumberFormat="1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164" fontId="0" fillId="0" borderId="0" xfId="0" applyNumberFormat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0" borderId="0" xfId="0" applyFont="1" applyAlignment="1" applyProtection="1">
      <alignment horizontal="left" wrapText="1"/>
      <protection hidden="1"/>
    </xf>
    <xf numFmtId="0" fontId="0" fillId="0" borderId="1" xfId="0" applyBorder="1" applyAlignment="1" applyProtection="1">
      <alignment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164" fontId="0" fillId="6" borderId="1" xfId="0" applyNumberFormat="1" applyFill="1" applyBorder="1" applyAlignment="1" applyProtection="1">
      <alignment horizontal="center" vertical="center"/>
      <protection hidden="1"/>
    </xf>
    <xf numFmtId="1" fontId="0" fillId="6" borderId="1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6" borderId="0" xfId="0" applyFill="1" applyAlignment="1" applyProtection="1">
      <alignment wrapText="1"/>
      <protection hidden="1"/>
    </xf>
    <xf numFmtId="0" fontId="40" fillId="0" borderId="0" xfId="0" applyFont="1" applyFill="1" applyBorder="1" applyAlignment="1" applyProtection="1">
      <alignment vertical="center"/>
      <protection hidden="1"/>
    </xf>
    <xf numFmtId="0" fontId="41" fillId="0" borderId="0" xfId="0" applyFont="1" applyAlignment="1" applyProtection="1">
      <alignment horizontal="left" vertical="center"/>
      <protection hidden="1"/>
    </xf>
    <xf numFmtId="0" fontId="41" fillId="0" borderId="0" xfId="0" applyFont="1" applyFill="1" applyBorder="1" applyAlignment="1" applyProtection="1">
      <alignment horizontal="left" vertical="center"/>
      <protection hidden="1"/>
    </xf>
    <xf numFmtId="0" fontId="41" fillId="0" borderId="0" xfId="0" applyFont="1" applyAlignment="1">
      <alignment horizontal="center" vertical="center"/>
    </xf>
    <xf numFmtId="166" fontId="22" fillId="0" borderId="23" xfId="0" applyNumberFormat="1" applyFont="1" applyFill="1" applyBorder="1" applyAlignment="1" applyProtection="1">
      <alignment horizontal="left" vertical="center"/>
      <protection hidden="1"/>
    </xf>
    <xf numFmtId="0" fontId="22" fillId="0" borderId="23" xfId="0" applyNumberFormat="1" applyFont="1" applyFill="1" applyBorder="1" applyAlignment="1" applyProtection="1">
      <alignment horizontal="left" vertical="center"/>
      <protection hidden="1"/>
    </xf>
    <xf numFmtId="166" fontId="22" fillId="0" borderId="25" xfId="0" applyNumberFormat="1" applyFont="1" applyFill="1" applyBorder="1" applyAlignment="1" applyProtection="1">
      <alignment horizontal="left" vertical="center"/>
      <protection hidden="1"/>
    </xf>
    <xf numFmtId="0" fontId="5" fillId="11" borderId="4" xfId="0" applyFont="1" applyFill="1" applyBorder="1" applyAlignment="1" applyProtection="1">
      <alignment horizontal="center" vertical="center"/>
      <protection hidden="1"/>
    </xf>
    <xf numFmtId="0" fontId="5" fillId="12" borderId="4" xfId="0" applyFont="1" applyFill="1" applyBorder="1" applyAlignment="1" applyProtection="1">
      <alignment horizontal="center" vertical="center"/>
      <protection hidden="1"/>
    </xf>
    <xf numFmtId="0" fontId="7" fillId="12" borderId="26" xfId="0" applyFont="1" applyFill="1" applyBorder="1" applyAlignment="1" applyProtection="1">
      <alignment horizontal="center" vertical="center"/>
      <protection hidden="1"/>
    </xf>
    <xf numFmtId="0" fontId="7" fillId="12" borderId="9" xfId="0" applyFont="1" applyFill="1" applyBorder="1" applyAlignment="1" applyProtection="1">
      <alignment horizontal="center" vertical="center"/>
      <protection hidden="1"/>
    </xf>
    <xf numFmtId="0" fontId="7" fillId="12" borderId="27" xfId="0" applyFont="1" applyFill="1" applyBorder="1" applyAlignment="1" applyProtection="1">
      <alignment horizontal="center" vertical="center"/>
      <protection hidden="1"/>
    </xf>
    <xf numFmtId="0" fontId="7" fillId="12" borderId="5" xfId="0" applyFont="1" applyFill="1" applyBorder="1" applyAlignment="1" applyProtection="1">
      <alignment horizontal="center" vertical="center"/>
      <protection hidden="1"/>
    </xf>
    <xf numFmtId="0" fontId="7" fillId="12" borderId="6" xfId="0" applyFont="1" applyFill="1" applyBorder="1" applyAlignment="1" applyProtection="1">
      <alignment horizontal="center" vertical="center"/>
      <protection hidden="1"/>
    </xf>
    <xf numFmtId="0" fontId="26" fillId="12" borderId="28" xfId="0" applyFont="1" applyFill="1" applyBorder="1" applyAlignment="1" applyProtection="1">
      <alignment horizontal="center" vertical="center"/>
      <protection hidden="1"/>
    </xf>
    <xf numFmtId="164" fontId="7" fillId="12" borderId="29" xfId="0" applyNumberFormat="1" applyFont="1" applyFill="1" applyBorder="1" applyAlignment="1" applyProtection="1">
      <alignment horizontal="center" vertical="center"/>
      <protection hidden="1"/>
    </xf>
    <xf numFmtId="0" fontId="27" fillId="12" borderId="17" xfId="0" applyFont="1" applyFill="1" applyBorder="1" applyAlignment="1" applyProtection="1">
      <alignment horizontal="center" vertical="center"/>
      <protection hidden="1"/>
    </xf>
    <xf numFmtId="0" fontId="7" fillId="12" borderId="30" xfId="0" applyFont="1" applyFill="1" applyBorder="1" applyAlignment="1" applyProtection="1">
      <alignment horizontal="center" vertical="center"/>
      <protection hidden="1"/>
    </xf>
    <xf numFmtId="0" fontId="7" fillId="12" borderId="0" xfId="0" applyFont="1" applyFill="1" applyBorder="1" applyAlignment="1" applyProtection="1">
      <alignment horizontal="center" vertical="center"/>
      <protection hidden="1"/>
    </xf>
    <xf numFmtId="0" fontId="7" fillId="12" borderId="31" xfId="0" applyFont="1" applyFill="1" applyBorder="1" applyAlignment="1" applyProtection="1">
      <alignment horizontal="center" vertical="center"/>
      <protection hidden="1"/>
    </xf>
    <xf numFmtId="0" fontId="7" fillId="12" borderId="1" xfId="0" applyFont="1" applyFill="1" applyBorder="1" applyAlignment="1" applyProtection="1">
      <alignment horizontal="center" vertical="center"/>
      <protection hidden="1"/>
    </xf>
    <xf numFmtId="0" fontId="7" fillId="12" borderId="18" xfId="0" applyFont="1" applyFill="1" applyBorder="1" applyAlignment="1" applyProtection="1">
      <alignment horizontal="center" vertical="center"/>
      <protection hidden="1"/>
    </xf>
    <xf numFmtId="0" fontId="5" fillId="12" borderId="19" xfId="0" applyFont="1" applyFill="1" applyBorder="1" applyAlignment="1" applyProtection="1">
      <alignment horizontal="center" vertical="center"/>
      <protection hidden="1"/>
    </xf>
    <xf numFmtId="0" fontId="7" fillId="12" borderId="32" xfId="0" applyFont="1" applyFill="1" applyBorder="1" applyAlignment="1" applyProtection="1">
      <alignment horizontal="center" vertical="center"/>
      <protection hidden="1"/>
    </xf>
    <xf numFmtId="0" fontId="7" fillId="12" borderId="14" xfId="0" applyFont="1" applyFill="1" applyBorder="1" applyAlignment="1" applyProtection="1">
      <alignment horizontal="center" vertical="center"/>
      <protection hidden="1"/>
    </xf>
    <xf numFmtId="0" fontId="7" fillId="12" borderId="33" xfId="0" applyFont="1" applyFill="1" applyBorder="1" applyAlignment="1" applyProtection="1">
      <alignment horizontal="center" vertical="center"/>
      <protection hidden="1"/>
    </xf>
    <xf numFmtId="164" fontId="7" fillId="12" borderId="34" xfId="0" applyNumberFormat="1" applyFont="1" applyFill="1" applyBorder="1" applyAlignment="1" applyProtection="1">
      <alignment horizontal="center" vertical="center"/>
      <protection hidden="1"/>
    </xf>
    <xf numFmtId="0" fontId="7" fillId="12" borderId="34" xfId="0" applyFont="1" applyFill="1" applyBorder="1" applyAlignment="1" applyProtection="1">
      <alignment horizontal="center" vertical="center"/>
      <protection hidden="1"/>
    </xf>
    <xf numFmtId="0" fontId="7" fillId="12" borderId="35" xfId="0" applyFont="1" applyFill="1" applyBorder="1" applyAlignment="1" applyProtection="1">
      <alignment horizontal="center" vertical="center"/>
      <protection hidden="1"/>
    </xf>
    <xf numFmtId="0" fontId="25" fillId="12" borderId="7" xfId="0" applyFont="1" applyFill="1" applyBorder="1" applyAlignment="1" applyProtection="1">
      <alignment horizontal="center" vertical="center" wrapText="1"/>
      <protection hidden="1"/>
    </xf>
    <xf numFmtId="0" fontId="24" fillId="12" borderId="36" xfId="0" applyFont="1" applyFill="1" applyBorder="1" applyAlignment="1" applyProtection="1">
      <alignment horizontal="center" vertical="center" wrapText="1"/>
      <protection hidden="1"/>
    </xf>
    <xf numFmtId="0" fontId="7" fillId="11" borderId="5" xfId="0" applyFont="1" applyFill="1" applyBorder="1" applyAlignment="1" applyProtection="1">
      <alignment horizontal="center" vertical="center"/>
      <protection hidden="1"/>
    </xf>
    <xf numFmtId="0" fontId="7" fillId="11" borderId="26" xfId="0" applyFont="1" applyFill="1" applyBorder="1" applyAlignment="1" applyProtection="1">
      <alignment horizontal="center" vertical="center"/>
      <protection hidden="1"/>
    </xf>
    <xf numFmtId="0" fontId="7" fillId="11" borderId="9" xfId="0" applyFont="1" applyFill="1" applyBorder="1" applyAlignment="1" applyProtection="1">
      <alignment horizontal="center" vertical="center"/>
      <protection hidden="1"/>
    </xf>
    <xf numFmtId="0" fontId="7" fillId="11" borderId="27" xfId="0" applyFont="1" applyFill="1" applyBorder="1" applyAlignment="1" applyProtection="1">
      <alignment horizontal="center" vertical="center"/>
      <protection hidden="1"/>
    </xf>
    <xf numFmtId="0" fontId="7" fillId="11" borderId="6" xfId="0" applyFont="1" applyFill="1" applyBorder="1" applyAlignment="1" applyProtection="1">
      <alignment horizontal="center" vertical="center"/>
      <protection hidden="1"/>
    </xf>
    <xf numFmtId="0" fontId="26" fillId="11" borderId="28" xfId="0" applyFont="1" applyFill="1" applyBorder="1" applyAlignment="1" applyProtection="1">
      <alignment horizontal="center" vertical="center"/>
      <protection hidden="1"/>
    </xf>
    <xf numFmtId="164" fontId="7" fillId="11" borderId="29" xfId="0" applyNumberFormat="1" applyFont="1" applyFill="1" applyBorder="1" applyAlignment="1" applyProtection="1">
      <alignment horizontal="center" vertical="center"/>
      <protection hidden="1"/>
    </xf>
    <xf numFmtId="0" fontId="27" fillId="11" borderId="17" xfId="0" applyFont="1" applyFill="1" applyBorder="1" applyAlignment="1" applyProtection="1">
      <alignment horizontal="center" vertical="center"/>
      <protection hidden="1"/>
    </xf>
    <xf numFmtId="0" fontId="7" fillId="11" borderId="1" xfId="0" applyFont="1" applyFill="1" applyBorder="1" applyAlignment="1" applyProtection="1">
      <alignment horizontal="center" vertical="center"/>
      <protection hidden="1"/>
    </xf>
    <xf numFmtId="0" fontId="7" fillId="11" borderId="30" xfId="0" applyFont="1" applyFill="1" applyBorder="1" applyAlignment="1" applyProtection="1">
      <alignment horizontal="center" vertical="center"/>
      <protection hidden="1"/>
    </xf>
    <xf numFmtId="0" fontId="7" fillId="11" borderId="0" xfId="0" applyFont="1" applyFill="1" applyBorder="1" applyAlignment="1" applyProtection="1">
      <alignment horizontal="center" vertical="center"/>
      <protection hidden="1"/>
    </xf>
    <xf numFmtId="0" fontId="7" fillId="11" borderId="31" xfId="0" applyFont="1" applyFill="1" applyBorder="1" applyAlignment="1" applyProtection="1">
      <alignment horizontal="center" vertical="center"/>
      <protection hidden="1"/>
    </xf>
    <xf numFmtId="0" fontId="7" fillId="11" borderId="18" xfId="0" applyFont="1" applyFill="1" applyBorder="1" applyAlignment="1" applyProtection="1">
      <alignment horizontal="center" vertical="center"/>
      <protection hidden="1"/>
    </xf>
    <xf numFmtId="0" fontId="24" fillId="11" borderId="37" xfId="0" applyFont="1" applyFill="1" applyBorder="1" applyAlignment="1" applyProtection="1">
      <alignment horizontal="center" vertical="center"/>
      <protection hidden="1"/>
    </xf>
    <xf numFmtId="0" fontId="24" fillId="11" borderId="38" xfId="0" applyFont="1" applyFill="1" applyBorder="1" applyAlignment="1" applyProtection="1">
      <alignment horizontal="center" vertical="center"/>
      <protection hidden="1"/>
    </xf>
    <xf numFmtId="0" fontId="5" fillId="11" borderId="19" xfId="0" applyFont="1" applyFill="1" applyBorder="1" applyAlignment="1" applyProtection="1">
      <alignment horizontal="center" vertical="center"/>
      <protection hidden="1"/>
    </xf>
    <xf numFmtId="164" fontId="7" fillId="11" borderId="34" xfId="0" applyNumberFormat="1" applyFont="1" applyFill="1" applyBorder="1" applyAlignment="1" applyProtection="1">
      <alignment horizontal="center" vertical="center"/>
      <protection hidden="1"/>
    </xf>
    <xf numFmtId="0" fontId="7" fillId="11" borderId="34" xfId="0" applyFont="1" applyFill="1" applyBorder="1" applyAlignment="1" applyProtection="1">
      <alignment horizontal="center" vertical="center"/>
      <protection hidden="1"/>
    </xf>
    <xf numFmtId="0" fontId="7" fillId="11" borderId="32" xfId="0" applyFont="1" applyFill="1" applyBorder="1" applyAlignment="1" applyProtection="1">
      <alignment horizontal="center" vertical="center"/>
      <protection hidden="1"/>
    </xf>
    <xf numFmtId="0" fontId="7" fillId="11" borderId="14" xfId="0" applyFont="1" applyFill="1" applyBorder="1" applyAlignment="1" applyProtection="1">
      <alignment horizontal="center" vertical="center"/>
      <protection hidden="1"/>
    </xf>
    <xf numFmtId="0" fontId="7" fillId="11" borderId="33" xfId="0" applyFont="1" applyFill="1" applyBorder="1" applyAlignment="1" applyProtection="1">
      <alignment horizontal="center" vertical="center"/>
      <protection hidden="1"/>
    </xf>
    <xf numFmtId="0" fontId="7" fillId="11" borderId="35" xfId="0" applyFont="1" applyFill="1" applyBorder="1" applyAlignment="1" applyProtection="1">
      <alignment horizontal="center" vertical="center"/>
      <protection hidden="1"/>
    </xf>
    <xf numFmtId="0" fontId="25" fillId="11" borderId="7" xfId="0" applyFont="1" applyFill="1" applyBorder="1" applyAlignment="1" applyProtection="1">
      <alignment horizontal="center" vertical="center" wrapText="1"/>
      <protection hidden="1"/>
    </xf>
    <xf numFmtId="0" fontId="24" fillId="11" borderId="36" xfId="0" applyFont="1" applyFill="1" applyBorder="1" applyAlignment="1" applyProtection="1">
      <alignment horizontal="center" vertical="center" wrapText="1"/>
      <protection hidden="1"/>
    </xf>
    <xf numFmtId="0" fontId="5" fillId="13" borderId="4" xfId="0" applyFont="1" applyFill="1" applyBorder="1" applyAlignment="1" applyProtection="1">
      <alignment horizontal="center" vertical="center"/>
      <protection hidden="1"/>
    </xf>
    <xf numFmtId="0" fontId="7" fillId="13" borderId="5" xfId="0" applyFont="1" applyFill="1" applyBorder="1" applyAlignment="1" applyProtection="1">
      <alignment horizontal="center" vertical="center"/>
      <protection hidden="1"/>
    </xf>
    <xf numFmtId="0" fontId="7" fillId="13" borderId="26" xfId="0" applyFont="1" applyFill="1" applyBorder="1" applyAlignment="1" applyProtection="1">
      <alignment horizontal="center" vertical="center"/>
      <protection hidden="1"/>
    </xf>
    <xf numFmtId="0" fontId="7" fillId="13" borderId="9" xfId="0" applyFont="1" applyFill="1" applyBorder="1" applyAlignment="1" applyProtection="1">
      <alignment horizontal="center" vertical="center"/>
      <protection hidden="1"/>
    </xf>
    <xf numFmtId="0" fontId="7" fillId="13" borderId="10" xfId="0" applyFont="1" applyFill="1" applyBorder="1" applyAlignment="1" applyProtection="1">
      <alignment horizontal="center" vertical="center"/>
      <protection hidden="1"/>
    </xf>
    <xf numFmtId="0" fontId="26" fillId="13" borderId="28" xfId="0" applyFont="1" applyFill="1" applyBorder="1" applyAlignment="1" applyProtection="1">
      <alignment horizontal="center" vertical="center"/>
      <protection hidden="1"/>
    </xf>
    <xf numFmtId="164" fontId="7" fillId="13" borderId="29" xfId="0" applyNumberFormat="1" applyFont="1" applyFill="1" applyBorder="1" applyAlignment="1" applyProtection="1">
      <alignment horizontal="center" vertical="center"/>
      <protection hidden="1"/>
    </xf>
    <xf numFmtId="0" fontId="27" fillId="13" borderId="17" xfId="0" applyFont="1" applyFill="1" applyBorder="1" applyAlignment="1" applyProtection="1">
      <alignment horizontal="center" vertical="center"/>
      <protection hidden="1"/>
    </xf>
    <xf numFmtId="0" fontId="7" fillId="13" borderId="1" xfId="0" applyFont="1" applyFill="1" applyBorder="1" applyAlignment="1" applyProtection="1">
      <alignment horizontal="center" vertical="center"/>
      <protection hidden="1"/>
    </xf>
    <xf numFmtId="0" fontId="7" fillId="13" borderId="30" xfId="0" applyFont="1" applyFill="1" applyBorder="1" applyAlignment="1" applyProtection="1">
      <alignment horizontal="center" vertical="center"/>
      <protection hidden="1"/>
    </xf>
    <xf numFmtId="0" fontId="7" fillId="13" borderId="0" xfId="0" applyFont="1" applyFill="1" applyBorder="1" applyAlignment="1" applyProtection="1">
      <alignment horizontal="center" vertical="center"/>
      <protection hidden="1"/>
    </xf>
    <xf numFmtId="0" fontId="7" fillId="13" borderId="12" xfId="0" applyFont="1" applyFill="1" applyBorder="1" applyAlignment="1" applyProtection="1">
      <alignment horizontal="center" vertical="center"/>
      <protection hidden="1"/>
    </xf>
    <xf numFmtId="0" fontId="5" fillId="13" borderId="19" xfId="0" applyFont="1" applyFill="1" applyBorder="1" applyAlignment="1" applyProtection="1">
      <alignment horizontal="center" vertical="center"/>
      <protection hidden="1"/>
    </xf>
    <xf numFmtId="164" fontId="7" fillId="13" borderId="34" xfId="0" applyNumberFormat="1" applyFont="1" applyFill="1" applyBorder="1" applyAlignment="1" applyProtection="1">
      <alignment horizontal="center" vertical="center"/>
      <protection hidden="1"/>
    </xf>
    <xf numFmtId="0" fontId="7" fillId="13" borderId="34" xfId="0" applyFont="1" applyFill="1" applyBorder="1" applyAlignment="1" applyProtection="1">
      <alignment horizontal="center" vertical="center"/>
      <protection hidden="1"/>
    </xf>
    <xf numFmtId="0" fontId="7" fillId="13" borderId="32" xfId="0" applyFont="1" applyFill="1" applyBorder="1" applyAlignment="1" applyProtection="1">
      <alignment horizontal="center" vertical="center"/>
      <protection hidden="1"/>
    </xf>
    <xf numFmtId="0" fontId="7" fillId="13" borderId="14" xfId="0" applyFont="1" applyFill="1" applyBorder="1" applyAlignment="1" applyProtection="1">
      <alignment horizontal="center" vertical="center"/>
      <protection hidden="1"/>
    </xf>
    <xf numFmtId="0" fontId="7" fillId="13" borderId="15" xfId="0" applyFont="1" applyFill="1" applyBorder="1" applyAlignment="1" applyProtection="1">
      <alignment horizontal="center" vertical="center"/>
      <protection hidden="1"/>
    </xf>
    <xf numFmtId="0" fontId="25" fillId="13" borderId="7" xfId="0" applyFont="1" applyFill="1" applyBorder="1" applyAlignment="1" applyProtection="1">
      <alignment horizontal="center" vertical="center" wrapText="1"/>
      <protection hidden="1"/>
    </xf>
    <xf numFmtId="0" fontId="24" fillId="13" borderId="36" xfId="0" applyFont="1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wrapText="1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0" fillId="0" borderId="0" xfId="0" applyAlignment="1">
      <alignment wrapText="1"/>
    </xf>
    <xf numFmtId="0" fontId="5" fillId="12" borderId="17" xfId="0" applyFont="1" applyFill="1" applyBorder="1" applyAlignment="1" applyProtection="1">
      <alignment horizontal="center" vertical="center"/>
      <protection hidden="1"/>
    </xf>
    <xf numFmtId="0" fontId="5" fillId="11" borderId="17" xfId="0" applyFont="1" applyFill="1" applyBorder="1" applyAlignment="1" applyProtection="1">
      <alignment horizontal="center" vertical="center"/>
      <protection hidden="1"/>
    </xf>
    <xf numFmtId="0" fontId="42" fillId="0" borderId="0" xfId="0" applyFont="1"/>
    <xf numFmtId="164" fontId="3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/>
      <protection hidden="1"/>
    </xf>
    <xf numFmtId="164" fontId="0" fillId="0" borderId="0" xfId="0" applyNumberFormat="1" applyFill="1" applyAlignment="1" applyProtection="1">
      <alignment horizontal="center"/>
      <protection hidden="1"/>
    </xf>
    <xf numFmtId="164" fontId="32" fillId="0" borderId="0" xfId="0" applyNumberFormat="1" applyFont="1" applyFill="1" applyAlignment="1" applyProtection="1">
      <alignment vertical="center"/>
      <protection hidden="1"/>
    </xf>
    <xf numFmtId="164" fontId="4" fillId="0" borderId="0" xfId="0" applyNumberFormat="1" applyFont="1" applyFill="1" applyAlignment="1" applyProtection="1">
      <protection hidden="1"/>
    </xf>
    <xf numFmtId="164" fontId="32" fillId="0" borderId="0" xfId="0" applyNumberFormat="1" applyFont="1" applyFill="1" applyBorder="1" applyAlignment="1" applyProtection="1">
      <alignment horizontal="left" vertical="center"/>
      <protection hidden="1"/>
    </xf>
    <xf numFmtId="164" fontId="0" fillId="0" borderId="0" xfId="0" applyNumberFormat="1" applyFill="1" applyAlignment="1" applyProtection="1">
      <alignment horizontal="center" vertical="center"/>
      <protection hidden="1"/>
    </xf>
    <xf numFmtId="164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164" fontId="6" fillId="0" borderId="1" xfId="0" applyNumberFormat="1" applyFont="1" applyFill="1" applyBorder="1" applyAlignment="1" applyProtection="1">
      <alignment horizontal="center"/>
      <protection hidden="1"/>
    </xf>
    <xf numFmtId="164" fontId="2" fillId="0" borderId="0" xfId="0" applyNumberFormat="1" applyFont="1" applyFill="1" applyProtection="1">
      <protection hidden="1"/>
    </xf>
    <xf numFmtId="164" fontId="6" fillId="0" borderId="0" xfId="0" applyNumberFormat="1" applyFont="1" applyFill="1" applyAlignment="1" applyProtection="1">
      <alignment horizontal="center" vertical="center"/>
      <protection hidden="1"/>
    </xf>
    <xf numFmtId="164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164" fontId="6" fillId="0" borderId="0" xfId="0" applyNumberFormat="1" applyFont="1" applyFill="1" applyBorder="1" applyAlignment="1" applyProtection="1">
      <alignment horizontal="center" vertical="center"/>
      <protection hidden="1"/>
    </xf>
    <xf numFmtId="164" fontId="2" fillId="0" borderId="0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Fill="1" applyBorder="1" applyAlignment="1" applyProtection="1">
      <alignment horizontal="center"/>
      <protection hidden="1"/>
    </xf>
    <xf numFmtId="164" fontId="7" fillId="0" borderId="0" xfId="0" applyNumberFormat="1" applyFont="1" applyFill="1" applyAlignment="1" applyProtection="1">
      <alignment horizontal="center"/>
      <protection hidden="1"/>
    </xf>
    <xf numFmtId="0" fontId="32" fillId="0" borderId="39" xfId="0" applyFont="1" applyFill="1" applyBorder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center" wrapText="1"/>
      <protection hidden="1"/>
    </xf>
    <xf numFmtId="0" fontId="3" fillId="0" borderId="1" xfId="0" applyFont="1" applyFill="1" applyBorder="1" applyAlignment="1" applyProtection="1">
      <alignment horizontal="center"/>
      <protection hidden="1"/>
    </xf>
    <xf numFmtId="0" fontId="6" fillId="0" borderId="0" xfId="0" applyFont="1" applyFill="1" applyProtection="1">
      <protection hidden="1"/>
    </xf>
    <xf numFmtId="0" fontId="6" fillId="0" borderId="1" xfId="0" applyFont="1" applyFill="1" applyBorder="1" applyAlignment="1" applyProtection="1">
      <alignment horizontal="center" wrapText="1"/>
      <protection hidden="1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wrapText="1"/>
      <protection hidden="1"/>
    </xf>
    <xf numFmtId="0" fontId="32" fillId="0" borderId="39" xfId="0" applyFont="1" applyFill="1" applyBorder="1" applyAlignment="1" applyProtection="1">
      <alignment horizontal="left" vertical="center"/>
      <protection hidden="1"/>
    </xf>
    <xf numFmtId="164" fontId="4" fillId="0" borderId="0" xfId="0" applyNumberFormat="1" applyFont="1" applyFill="1" applyAlignment="1" applyProtection="1">
      <alignment horizontal="center"/>
      <protection hidden="1"/>
    </xf>
    <xf numFmtId="0" fontId="6" fillId="0" borderId="1" xfId="0" applyFont="1" applyFill="1" applyBorder="1" applyProtection="1">
      <protection hidden="1"/>
    </xf>
    <xf numFmtId="164" fontId="0" fillId="0" borderId="1" xfId="0" applyNumberFormat="1" applyFill="1" applyBorder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wrapText="1"/>
      <protection hidden="1"/>
    </xf>
    <xf numFmtId="0" fontId="7" fillId="0" borderId="1" xfId="0" applyFont="1" applyBorder="1" applyAlignment="1">
      <alignment horizontal="center" vertical="center"/>
    </xf>
    <xf numFmtId="0" fontId="23" fillId="0" borderId="0" xfId="0" applyFont="1" applyFill="1" applyAlignment="1" applyProtection="1">
      <protection hidden="1"/>
    </xf>
    <xf numFmtId="0" fontId="7" fillId="16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 vertical="center"/>
    </xf>
    <xf numFmtId="0" fontId="46" fillId="0" borderId="2" xfId="0" applyFont="1" applyBorder="1" applyProtection="1">
      <protection hidden="1"/>
    </xf>
    <xf numFmtId="0" fontId="7" fillId="14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7" fillId="0" borderId="0" xfId="0" applyFont="1" applyAlignment="1"/>
    <xf numFmtId="0" fontId="0" fillId="0" borderId="0" xfId="0" applyAlignment="1"/>
    <xf numFmtId="0" fontId="2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horizontal="center" vertical="center" wrapText="1"/>
      <protection hidden="1"/>
    </xf>
    <xf numFmtId="0" fontId="33" fillId="0" borderId="22" xfId="0" applyFont="1" applyFill="1" applyBorder="1" applyAlignment="1" applyProtection="1">
      <alignment horizontal="center"/>
      <protection hidden="1"/>
    </xf>
    <xf numFmtId="0" fontId="33" fillId="0" borderId="0" xfId="0" applyFont="1" applyFill="1" applyAlignment="1" applyProtection="1">
      <alignment horizontal="center"/>
      <protection hidden="1"/>
    </xf>
    <xf numFmtId="0" fontId="27" fillId="6" borderId="0" xfId="0" applyFont="1" applyFill="1" applyAlignment="1" applyProtection="1">
      <alignment horizontal="center" vertical="center"/>
      <protection hidden="1"/>
    </xf>
    <xf numFmtId="0" fontId="37" fillId="6" borderId="0" xfId="1" applyFont="1" applyFill="1" applyAlignment="1" applyProtection="1">
      <alignment horizontal="center" vertical="center"/>
      <protection locked="0" hidden="1"/>
    </xf>
    <xf numFmtId="0" fontId="43" fillId="6" borderId="0" xfId="1" applyFont="1" applyFill="1" applyAlignment="1" applyProtection="1">
      <alignment horizontal="center" vertical="center"/>
      <protection locked="0" hidden="1"/>
    </xf>
    <xf numFmtId="0" fontId="44" fillId="14" borderId="0" xfId="0" applyFont="1" applyFill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0" fontId="6" fillId="7" borderId="44" xfId="0" applyFont="1" applyFill="1" applyBorder="1" applyAlignment="1" applyProtection="1">
      <alignment horizontal="center" vertical="center"/>
      <protection hidden="1"/>
    </xf>
    <xf numFmtId="0" fontId="6" fillId="7" borderId="39" xfId="0" applyFont="1" applyFill="1" applyBorder="1" applyAlignment="1" applyProtection="1">
      <alignment horizontal="center" vertical="center"/>
      <protection hidden="1"/>
    </xf>
    <xf numFmtId="0" fontId="6" fillId="7" borderId="45" xfId="0" applyFont="1" applyFill="1" applyBorder="1" applyAlignment="1" applyProtection="1">
      <alignment horizontal="center" vertical="center"/>
      <protection hidden="1"/>
    </xf>
    <xf numFmtId="0" fontId="45" fillId="14" borderId="0" xfId="0" applyFont="1" applyFill="1" applyAlignment="1" applyProtection="1">
      <alignment horizontal="center" vertical="center" wrapText="1"/>
      <protection hidden="1"/>
    </xf>
    <xf numFmtId="0" fontId="34" fillId="10" borderId="44" xfId="0" applyFont="1" applyFill="1" applyBorder="1" applyAlignment="1" applyProtection="1">
      <alignment horizontal="center" vertical="center"/>
      <protection hidden="1"/>
    </xf>
    <xf numFmtId="0" fontId="34" fillId="10" borderId="39" xfId="0" applyFont="1" applyFill="1" applyBorder="1" applyAlignment="1" applyProtection="1">
      <alignment horizontal="center" vertical="center"/>
      <protection hidden="1"/>
    </xf>
    <xf numFmtId="0" fontId="34" fillId="10" borderId="45" xfId="0" applyFont="1" applyFill="1" applyBorder="1" applyAlignment="1" applyProtection="1">
      <alignment horizontal="center" vertical="center"/>
      <protection hidden="1"/>
    </xf>
    <xf numFmtId="0" fontId="32" fillId="6" borderId="44" xfId="0" applyFont="1" applyFill="1" applyBorder="1" applyAlignment="1" applyProtection="1">
      <alignment horizontal="center" vertical="center"/>
      <protection hidden="1"/>
    </xf>
    <xf numFmtId="0" fontId="32" fillId="6" borderId="39" xfId="0" applyFont="1" applyFill="1" applyBorder="1" applyAlignment="1" applyProtection="1">
      <alignment horizontal="center" vertical="center"/>
      <protection hidden="1"/>
    </xf>
    <xf numFmtId="0" fontId="32" fillId="6" borderId="45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textRotation="90"/>
      <protection hidden="1"/>
    </xf>
    <xf numFmtId="0" fontId="34" fillId="10" borderId="0" xfId="0" applyFont="1" applyFill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3" fillId="6" borderId="42" xfId="0" applyFont="1" applyFill="1" applyBorder="1" applyAlignment="1" applyProtection="1">
      <alignment horizontal="center" vertical="center"/>
      <protection hidden="1"/>
    </xf>
    <xf numFmtId="0" fontId="3" fillId="6" borderId="43" xfId="0" applyFont="1" applyFill="1" applyBorder="1" applyAlignment="1" applyProtection="1">
      <alignment horizontal="center" vertical="center"/>
      <protection hidden="1"/>
    </xf>
    <xf numFmtId="0" fontId="3" fillId="6" borderId="16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left" vertical="top" wrapText="1"/>
      <protection hidden="1"/>
    </xf>
    <xf numFmtId="0" fontId="18" fillId="0" borderId="0" xfId="0" applyFont="1" applyBorder="1" applyAlignment="1" applyProtection="1">
      <alignment horizontal="center" vertical="center" wrapText="1"/>
      <protection hidden="1"/>
    </xf>
    <xf numFmtId="0" fontId="35" fillId="0" borderId="0" xfId="1" applyFont="1" applyFill="1" applyBorder="1" applyAlignment="1" applyProtection="1">
      <alignment horizontal="center" vertical="center" wrapText="1"/>
      <protection locked="0"/>
    </xf>
    <xf numFmtId="0" fontId="10" fillId="13" borderId="18" xfId="0" applyFont="1" applyFill="1" applyBorder="1" applyAlignment="1" applyProtection="1">
      <alignment horizontal="center" vertical="center"/>
      <protection hidden="1"/>
    </xf>
    <xf numFmtId="0" fontId="10" fillId="13" borderId="35" xfId="0" applyFont="1" applyFill="1" applyBorder="1" applyAlignment="1" applyProtection="1">
      <alignment horizontal="center" vertical="center"/>
      <protection hidden="1"/>
    </xf>
    <xf numFmtId="0" fontId="10" fillId="13" borderId="1" xfId="0" applyFont="1" applyFill="1" applyBorder="1" applyAlignment="1" applyProtection="1">
      <alignment horizontal="center" vertical="center"/>
      <protection hidden="1"/>
    </xf>
    <xf numFmtId="0" fontId="10" fillId="13" borderId="34" xfId="0" applyFont="1" applyFill="1" applyBorder="1" applyAlignment="1" applyProtection="1">
      <alignment horizontal="center" vertical="center"/>
      <protection hidden="1"/>
    </xf>
    <xf numFmtId="1" fontId="10" fillId="11" borderId="1" xfId="0" applyNumberFormat="1" applyFont="1" applyFill="1" applyBorder="1" applyAlignment="1" applyProtection="1">
      <alignment horizontal="center" vertical="center"/>
      <protection hidden="1"/>
    </xf>
    <xf numFmtId="0" fontId="10" fillId="11" borderId="1" xfId="0" applyFont="1" applyFill="1" applyBorder="1" applyAlignment="1" applyProtection="1">
      <alignment horizontal="center" vertical="center"/>
      <protection hidden="1"/>
    </xf>
    <xf numFmtId="0" fontId="10" fillId="11" borderId="34" xfId="0" applyFont="1" applyFill="1" applyBorder="1" applyAlignment="1" applyProtection="1">
      <alignment horizontal="center" vertical="center"/>
      <protection hidden="1"/>
    </xf>
    <xf numFmtId="0" fontId="7" fillId="11" borderId="49" xfId="0" applyFont="1" applyFill="1" applyBorder="1" applyAlignment="1" applyProtection="1">
      <alignment horizontal="center" vertical="center"/>
      <protection hidden="1"/>
    </xf>
    <xf numFmtId="0" fontId="7" fillId="11" borderId="50" xfId="0" applyFont="1" applyFill="1" applyBorder="1" applyAlignment="1" applyProtection="1">
      <alignment horizontal="center" vertical="center"/>
      <protection hidden="1"/>
    </xf>
    <xf numFmtId="0" fontId="10" fillId="13" borderId="17" xfId="0" applyFont="1" applyFill="1" applyBorder="1" applyAlignment="1" applyProtection="1">
      <alignment horizontal="center" vertical="center"/>
      <protection hidden="1"/>
    </xf>
    <xf numFmtId="0" fontId="10" fillId="13" borderId="19" xfId="0" applyFont="1" applyFill="1" applyBorder="1" applyAlignment="1" applyProtection="1">
      <alignment horizontal="center" vertical="center"/>
      <protection hidden="1"/>
    </xf>
    <xf numFmtId="0" fontId="24" fillId="13" borderId="46" xfId="0" applyFont="1" applyFill="1" applyBorder="1" applyAlignment="1" applyProtection="1">
      <alignment horizontal="center" vertical="center"/>
      <protection hidden="1"/>
    </xf>
    <xf numFmtId="0" fontId="24" fillId="13" borderId="47" xfId="0" applyFont="1" applyFill="1" applyBorder="1" applyAlignment="1" applyProtection="1">
      <alignment horizontal="center" vertical="center"/>
      <protection hidden="1"/>
    </xf>
    <xf numFmtId="0" fontId="24" fillId="13" borderId="37" xfId="0" applyFont="1" applyFill="1" applyBorder="1" applyAlignment="1" applyProtection="1">
      <alignment horizontal="center" vertical="center"/>
      <protection hidden="1"/>
    </xf>
    <xf numFmtId="0" fontId="24" fillId="13" borderId="38" xfId="0" applyFont="1" applyFill="1" applyBorder="1" applyAlignment="1" applyProtection="1">
      <alignment horizontal="center" vertical="center"/>
      <protection hidden="1"/>
    </xf>
    <xf numFmtId="164" fontId="7" fillId="13" borderId="13" xfId="0" applyNumberFormat="1" applyFont="1" applyFill="1" applyBorder="1" applyAlignment="1" applyProtection="1">
      <alignment horizontal="center" vertical="center"/>
      <protection hidden="1"/>
    </xf>
    <xf numFmtId="164" fontId="7" fillId="13" borderId="33" xfId="0" applyNumberFormat="1" applyFont="1" applyFill="1" applyBorder="1" applyAlignment="1" applyProtection="1">
      <alignment horizontal="center" vertical="center"/>
      <protection hidden="1"/>
    </xf>
    <xf numFmtId="0" fontId="10" fillId="11" borderId="18" xfId="0" applyFont="1" applyFill="1" applyBorder="1" applyAlignment="1" applyProtection="1">
      <alignment horizontal="center" vertical="center"/>
      <protection hidden="1"/>
    </xf>
    <xf numFmtId="0" fontId="10" fillId="11" borderId="35" xfId="0" applyFont="1" applyFill="1" applyBorder="1" applyAlignment="1" applyProtection="1">
      <alignment horizontal="center" vertical="center"/>
      <protection hidden="1"/>
    </xf>
    <xf numFmtId="1" fontId="7" fillId="11" borderId="32" xfId="0" applyNumberFormat="1" applyFont="1" applyFill="1" applyBorder="1" applyAlignment="1" applyProtection="1">
      <alignment horizontal="center" vertical="center"/>
      <protection hidden="1"/>
    </xf>
    <xf numFmtId="1" fontId="7" fillId="11" borderId="15" xfId="0" applyNumberFormat="1" applyFont="1" applyFill="1" applyBorder="1" applyAlignment="1" applyProtection="1">
      <alignment horizontal="center" vertical="center"/>
      <protection hidden="1"/>
    </xf>
    <xf numFmtId="1" fontId="7" fillId="13" borderId="32" xfId="0" applyNumberFormat="1" applyFont="1" applyFill="1" applyBorder="1" applyAlignment="1" applyProtection="1">
      <alignment horizontal="center" vertical="center"/>
      <protection hidden="1"/>
    </xf>
    <xf numFmtId="1" fontId="7" fillId="13" borderId="15" xfId="0" applyNumberFormat="1" applyFont="1" applyFill="1" applyBorder="1" applyAlignment="1" applyProtection="1">
      <alignment horizontal="center" vertical="center"/>
      <protection hidden="1"/>
    </xf>
    <xf numFmtId="0" fontId="24" fillId="13" borderId="26" xfId="0" applyFont="1" applyFill="1" applyBorder="1" applyAlignment="1" applyProtection="1">
      <alignment horizontal="center" vertical="center"/>
      <protection hidden="1"/>
    </xf>
    <xf numFmtId="0" fontId="24" fillId="13" borderId="27" xfId="0" applyFont="1" applyFill="1" applyBorder="1" applyAlignment="1" applyProtection="1">
      <alignment horizontal="center" vertical="center"/>
      <protection hidden="1"/>
    </xf>
    <xf numFmtId="1" fontId="10" fillId="13" borderId="1" xfId="0" applyNumberFormat="1" applyFont="1" applyFill="1" applyBorder="1" applyAlignment="1" applyProtection="1">
      <alignment horizontal="center" vertical="center"/>
      <protection hidden="1"/>
    </xf>
    <xf numFmtId="0" fontId="7" fillId="13" borderId="49" xfId="0" applyFont="1" applyFill="1" applyBorder="1" applyAlignment="1" applyProtection="1">
      <alignment horizontal="center" vertical="center"/>
      <protection hidden="1"/>
    </xf>
    <xf numFmtId="0" fontId="7" fillId="13" borderId="50" xfId="0" applyFont="1" applyFill="1" applyBorder="1" applyAlignment="1" applyProtection="1">
      <alignment horizontal="center" vertical="center"/>
      <protection hidden="1"/>
    </xf>
    <xf numFmtId="0" fontId="10" fillId="11" borderId="17" xfId="0" applyFont="1" applyFill="1" applyBorder="1" applyAlignment="1" applyProtection="1">
      <alignment horizontal="center" vertical="center"/>
      <protection hidden="1"/>
    </xf>
    <xf numFmtId="0" fontId="10" fillId="11" borderId="19" xfId="0" applyFont="1" applyFill="1" applyBorder="1" applyAlignment="1" applyProtection="1">
      <alignment horizontal="center" vertical="center"/>
      <protection hidden="1"/>
    </xf>
    <xf numFmtId="164" fontId="7" fillId="11" borderId="13" xfId="0" applyNumberFormat="1" applyFont="1" applyFill="1" applyBorder="1" applyAlignment="1" applyProtection="1">
      <alignment horizontal="center" vertical="center"/>
      <protection hidden="1"/>
    </xf>
    <xf numFmtId="164" fontId="7" fillId="11" borderId="33" xfId="0" applyNumberFormat="1" applyFont="1" applyFill="1" applyBorder="1" applyAlignment="1" applyProtection="1">
      <alignment horizontal="center" vertical="center"/>
      <protection hidden="1"/>
    </xf>
    <xf numFmtId="0" fontId="11" fillId="12" borderId="48" xfId="0" applyFont="1" applyFill="1" applyBorder="1" applyAlignment="1" applyProtection="1">
      <alignment horizontal="center" vertical="center"/>
      <protection hidden="1"/>
    </xf>
    <xf numFmtId="0" fontId="11" fillId="11" borderId="48" xfId="0" applyFont="1" applyFill="1" applyBorder="1" applyAlignment="1" applyProtection="1">
      <alignment horizontal="center" vertical="center"/>
      <protection hidden="1"/>
    </xf>
    <xf numFmtId="0" fontId="24" fillId="11" borderId="46" xfId="0" applyFont="1" applyFill="1" applyBorder="1" applyAlignment="1" applyProtection="1">
      <alignment horizontal="center" vertical="center"/>
      <protection hidden="1"/>
    </xf>
    <xf numFmtId="0" fontId="24" fillId="11" borderId="47" xfId="0" applyFont="1" applyFill="1" applyBorder="1" applyAlignment="1" applyProtection="1">
      <alignment horizontal="center" vertical="center"/>
      <protection hidden="1"/>
    </xf>
    <xf numFmtId="0" fontId="11" fillId="13" borderId="48" xfId="0" applyFont="1" applyFill="1" applyBorder="1" applyAlignment="1" applyProtection="1">
      <alignment horizontal="center" vertical="center"/>
      <protection hidden="1"/>
    </xf>
    <xf numFmtId="0" fontId="11" fillId="13" borderId="26" xfId="0" applyFont="1" applyFill="1" applyBorder="1" applyAlignment="1" applyProtection="1">
      <alignment horizontal="center" vertical="center"/>
      <protection hidden="1"/>
    </xf>
    <xf numFmtId="165" fontId="36" fillId="0" borderId="0" xfId="0" applyNumberFormat="1" applyFont="1" applyBorder="1" applyAlignment="1" applyProtection="1">
      <alignment horizontal="center" vertical="center"/>
      <protection hidden="1"/>
    </xf>
    <xf numFmtId="0" fontId="36" fillId="0" borderId="0" xfId="0" applyNumberFormat="1" applyFont="1" applyBorder="1" applyAlignment="1" applyProtection="1">
      <alignment horizontal="center" vertical="center"/>
      <protection hidden="1"/>
    </xf>
    <xf numFmtId="0" fontId="36" fillId="0" borderId="0" xfId="0" applyFont="1" applyBorder="1" applyAlignment="1" applyProtection="1">
      <alignment horizontal="center" vertical="center"/>
      <protection hidden="1"/>
    </xf>
    <xf numFmtId="0" fontId="24" fillId="11" borderId="26" xfId="0" applyFont="1" applyFill="1" applyBorder="1" applyAlignment="1" applyProtection="1">
      <alignment horizontal="center" vertical="center" wrapText="1"/>
      <protection hidden="1"/>
    </xf>
    <xf numFmtId="0" fontId="24" fillId="11" borderId="27" xfId="0" applyFont="1" applyFill="1" applyBorder="1" applyAlignment="1" applyProtection="1">
      <alignment horizontal="center" vertical="center" wrapText="1"/>
      <protection hidden="1"/>
    </xf>
    <xf numFmtId="0" fontId="10" fillId="12" borderId="1" xfId="0" applyFont="1" applyFill="1" applyBorder="1" applyAlignment="1" applyProtection="1">
      <alignment horizontal="center" vertical="center"/>
      <protection hidden="1"/>
    </xf>
    <xf numFmtId="0" fontId="10" fillId="12" borderId="34" xfId="0" applyFont="1" applyFill="1" applyBorder="1" applyAlignment="1" applyProtection="1">
      <alignment horizontal="center" vertical="center"/>
      <protection hidden="1"/>
    </xf>
    <xf numFmtId="1" fontId="10" fillId="12" borderId="1" xfId="0" applyNumberFormat="1" applyFont="1" applyFill="1" applyBorder="1" applyAlignment="1" applyProtection="1">
      <alignment horizontal="center" vertical="center"/>
      <protection hidden="1"/>
    </xf>
    <xf numFmtId="0" fontId="24" fillId="12" borderId="26" xfId="0" applyFont="1" applyFill="1" applyBorder="1" applyAlignment="1" applyProtection="1">
      <alignment horizontal="center" vertical="center" wrapText="1"/>
      <protection hidden="1"/>
    </xf>
    <xf numFmtId="0" fontId="24" fillId="12" borderId="27" xfId="0" applyFont="1" applyFill="1" applyBorder="1" applyAlignment="1" applyProtection="1">
      <alignment horizontal="center" vertical="center" wrapText="1"/>
      <protection hidden="1"/>
    </xf>
    <xf numFmtId="0" fontId="24" fillId="12" borderId="46" xfId="0" applyFont="1" applyFill="1" applyBorder="1" applyAlignment="1" applyProtection="1">
      <alignment horizontal="center" vertical="center"/>
      <protection hidden="1"/>
    </xf>
    <xf numFmtId="0" fontId="24" fillId="12" borderId="47" xfId="0" applyFont="1" applyFill="1" applyBorder="1" applyAlignment="1" applyProtection="1">
      <alignment horizontal="center" vertical="center"/>
      <protection hidden="1"/>
    </xf>
    <xf numFmtId="0" fontId="24" fillId="12" borderId="37" xfId="0" applyFont="1" applyFill="1" applyBorder="1" applyAlignment="1" applyProtection="1">
      <alignment horizontal="center" vertical="center"/>
      <protection hidden="1"/>
    </xf>
    <xf numFmtId="0" fontId="24" fillId="12" borderId="38" xfId="0" applyFont="1" applyFill="1" applyBorder="1" applyAlignment="1" applyProtection="1">
      <alignment horizontal="center" vertical="center"/>
      <protection hidden="1"/>
    </xf>
    <xf numFmtId="0" fontId="10" fillId="12" borderId="18" xfId="0" applyFont="1" applyFill="1" applyBorder="1" applyAlignment="1" applyProtection="1">
      <alignment horizontal="center" vertical="center"/>
      <protection hidden="1"/>
    </xf>
    <xf numFmtId="0" fontId="10" fillId="12" borderId="35" xfId="0" applyFont="1" applyFill="1" applyBorder="1" applyAlignment="1" applyProtection="1">
      <alignment horizontal="center" vertical="center"/>
      <protection hidden="1"/>
    </xf>
    <xf numFmtId="0" fontId="10" fillId="12" borderId="17" xfId="0" applyFont="1" applyFill="1" applyBorder="1" applyAlignment="1" applyProtection="1">
      <alignment horizontal="center" vertical="center"/>
      <protection hidden="1"/>
    </xf>
    <xf numFmtId="0" fontId="10" fillId="12" borderId="19" xfId="0" applyFont="1" applyFill="1" applyBorder="1" applyAlignment="1" applyProtection="1">
      <alignment horizontal="center" vertical="center"/>
      <protection hidden="1"/>
    </xf>
    <xf numFmtId="0" fontId="7" fillId="12" borderId="49" xfId="0" applyFont="1" applyFill="1" applyBorder="1" applyAlignment="1" applyProtection="1">
      <alignment horizontal="center" vertical="center"/>
      <protection hidden="1"/>
    </xf>
    <xf numFmtId="0" fontId="7" fillId="12" borderId="50" xfId="0" applyFont="1" applyFill="1" applyBorder="1" applyAlignment="1" applyProtection="1">
      <alignment horizontal="center" vertical="center"/>
      <protection hidden="1"/>
    </xf>
    <xf numFmtId="164" fontId="7" fillId="12" borderId="13" xfId="0" applyNumberFormat="1" applyFont="1" applyFill="1" applyBorder="1" applyAlignment="1" applyProtection="1">
      <alignment horizontal="center" vertical="center"/>
      <protection hidden="1"/>
    </xf>
    <xf numFmtId="164" fontId="7" fillId="12" borderId="33" xfId="0" applyNumberFormat="1" applyFont="1" applyFill="1" applyBorder="1" applyAlignment="1" applyProtection="1">
      <alignment horizontal="center" vertical="center"/>
      <protection hidden="1"/>
    </xf>
    <xf numFmtId="1" fontId="7" fillId="12" borderId="32" xfId="0" applyNumberFormat="1" applyFont="1" applyFill="1" applyBorder="1" applyAlignment="1" applyProtection="1">
      <alignment horizontal="center" vertical="center"/>
      <protection hidden="1"/>
    </xf>
    <xf numFmtId="1" fontId="7" fillId="12" borderId="15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1" fillId="12" borderId="51" xfId="0" applyFont="1" applyFill="1" applyBorder="1" applyAlignment="1" applyProtection="1">
      <alignment horizontal="center" vertical="center" wrapText="1"/>
      <protection hidden="1"/>
    </xf>
    <xf numFmtId="0" fontId="11" fillId="12" borderId="52" xfId="0" applyFont="1" applyFill="1" applyBorder="1" applyAlignment="1" applyProtection="1">
      <alignment horizontal="center" vertical="center" wrapText="1"/>
      <protection hidden="1"/>
    </xf>
    <xf numFmtId="0" fontId="11" fillId="12" borderId="53" xfId="0" applyFont="1" applyFill="1" applyBorder="1" applyAlignment="1" applyProtection="1">
      <alignment horizontal="center" vertical="center" wrapText="1"/>
      <protection hidden="1"/>
    </xf>
    <xf numFmtId="0" fontId="11" fillId="11" borderId="51" xfId="0" applyFont="1" applyFill="1" applyBorder="1" applyAlignment="1" applyProtection="1">
      <alignment horizontal="center" vertical="center" wrapText="1"/>
      <protection hidden="1"/>
    </xf>
    <xf numFmtId="0" fontId="11" fillId="11" borderId="52" xfId="0" applyFont="1" applyFill="1" applyBorder="1" applyAlignment="1" applyProtection="1">
      <alignment horizontal="center" vertical="center" wrapText="1"/>
      <protection hidden="1"/>
    </xf>
    <xf numFmtId="0" fontId="11" fillId="11" borderId="53" xfId="0" applyFont="1" applyFill="1" applyBorder="1" applyAlignment="1" applyProtection="1">
      <alignment horizontal="center" vertical="center" wrapText="1"/>
      <protection hidden="1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0" fillId="6" borderId="42" xfId="0" applyFill="1" applyBorder="1" applyAlignment="1" applyProtection="1">
      <alignment horizontal="center"/>
      <protection hidden="1"/>
    </xf>
    <xf numFmtId="0" fontId="0" fillId="6" borderId="43" xfId="0" applyFill="1" applyBorder="1" applyAlignment="1" applyProtection="1">
      <alignment horizontal="center"/>
      <protection hidden="1"/>
    </xf>
    <xf numFmtId="0" fontId="0" fillId="6" borderId="16" xfId="0" applyFill="1" applyBorder="1" applyAlignment="1" applyProtection="1">
      <alignment horizontal="center"/>
      <protection hidden="1"/>
    </xf>
    <xf numFmtId="0" fontId="0" fillId="6" borderId="44" xfId="0" applyFont="1" applyFill="1" applyBorder="1" applyAlignment="1" applyProtection="1">
      <alignment horizontal="center" vertical="center"/>
      <protection hidden="1"/>
    </xf>
    <xf numFmtId="0" fontId="0" fillId="6" borderId="39" xfId="0" applyFont="1" applyFill="1" applyBorder="1" applyAlignment="1" applyProtection="1">
      <alignment horizontal="center" vertical="center"/>
      <protection hidden="1"/>
    </xf>
    <xf numFmtId="0" fontId="0" fillId="6" borderId="45" xfId="0" applyFont="1" applyFill="1" applyBorder="1" applyAlignment="1" applyProtection="1">
      <alignment horizontal="center" vertical="center"/>
      <protection hidden="1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56"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70C0"/>
      </font>
      <fill>
        <patternFill>
          <bgColor rgb="FF0070C0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rgb="FF008000"/>
        </patternFill>
      </fill>
    </dxf>
    <dxf>
      <font>
        <color theme="0"/>
      </font>
      <fill>
        <patternFill patternType="solid">
          <fgColor indexed="64"/>
          <bgColor theme="3" tint="0.39997558519241921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rgb="FF008000"/>
        </patternFill>
      </fill>
    </dxf>
    <dxf>
      <font>
        <color theme="0"/>
      </font>
      <fill>
        <patternFill patternType="solid">
          <fgColor indexed="64"/>
          <bgColor theme="3" tint="0.39997558519241921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rgb="FF008000"/>
        </patternFill>
      </fill>
    </dxf>
    <dxf>
      <font>
        <color theme="0"/>
      </font>
      <fill>
        <patternFill patternType="solid">
          <fgColor indexed="64"/>
          <bgColor theme="3" tint="0.39997558519241921"/>
        </patternFill>
      </fill>
    </dxf>
    <dxf>
      <font>
        <color rgb="FF9C0006"/>
      </font>
      <fill>
        <patternFill patternType="solid">
          <fgColor indexed="64"/>
          <bgColor theme="3" tint="0.59999389629810485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theme="3" tint="0.59999389629810485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theme="3" tint="0.59999389629810485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theme="3" tint="0.59999389629810485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theme="3" tint="0.59999389629810485"/>
        </patternFill>
      </fill>
    </dxf>
    <dxf>
      <font>
        <color rgb="FF9C0006"/>
      </font>
      <fill>
        <patternFill patternType="solid">
          <fgColor indexed="64"/>
          <bgColor theme="3" tint="0.59999389629810485"/>
        </patternFill>
      </fill>
    </dxf>
    <dxf>
      <font>
        <color rgb="FF9C0006"/>
      </font>
      <fill>
        <patternFill patternType="solid">
          <fgColor indexed="64"/>
          <bgColor theme="3" tint="0.59999389629810485"/>
        </patternFill>
      </fill>
    </dxf>
    <dxf>
      <font>
        <color rgb="FF9C0006"/>
      </font>
      <fill>
        <patternFill patternType="solid">
          <fgColor indexed="64"/>
          <bgColor theme="3" tint="0.59999389629810485"/>
        </patternFill>
      </fill>
    </dxf>
    <dxf>
      <font>
        <color rgb="FF9C0006"/>
      </font>
      <fill>
        <patternFill patternType="solid">
          <fgColor indexed="64"/>
          <bgColor theme="3" tint="0.59999389629810485"/>
        </patternFill>
      </fill>
    </dxf>
    <dxf>
      <font>
        <color rgb="FF9C0006"/>
      </font>
      <fill>
        <patternFill patternType="solid">
          <fgColor indexed="64"/>
          <bgColor theme="3" tint="0.59999389629810485"/>
        </patternFill>
      </fill>
    </dxf>
    <dxf>
      <font>
        <color rgb="FF9C0006"/>
      </font>
      <fill>
        <patternFill patternType="solid">
          <fgColor indexed="64"/>
          <bgColor theme="3" tint="0.59999389629810485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b/>
        <i val="0"/>
        <strike val="0"/>
        <color rgb="FF9C0006"/>
      </font>
      <fill>
        <patternFill patternType="solid">
          <fgColor indexed="64"/>
          <bgColor rgb="FFFFFF00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rgb="FF008000"/>
        </patternFill>
      </fill>
    </dxf>
    <dxf>
      <font>
        <color theme="0"/>
      </font>
      <fill>
        <patternFill patternType="solid">
          <fgColor indexed="64"/>
          <bgColor theme="3" tint="0.39997558519241921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70C0"/>
      </font>
      <fill>
        <patternFill>
          <bgColor rgb="FF0070C0"/>
        </patternFill>
      </fill>
    </dxf>
    <dxf>
      <font>
        <strike val="0"/>
        <color rgb="FFFFFF00"/>
      </font>
      <fill>
        <patternFill patternType="solid">
          <fgColor indexed="64"/>
          <bgColor rgb="FFFF0000"/>
        </patternFill>
      </fill>
    </dxf>
    <dxf>
      <font>
        <strike val="0"/>
        <color rgb="FFFFFF00"/>
      </font>
      <fill>
        <patternFill patternType="solid">
          <fgColor indexed="64"/>
          <bgColor rgb="FFFF0000"/>
        </patternFill>
      </fill>
    </dxf>
    <dxf>
      <font>
        <strike val="0"/>
        <color rgb="FFFFFF00"/>
      </font>
      <fill>
        <patternFill patternType="solid">
          <fgColor indexed="64"/>
          <bgColor rgb="FFFF0000"/>
        </patternFill>
      </fill>
    </dxf>
    <dxf>
      <font>
        <strike val="0"/>
        <color rgb="FFFFFF00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theme="3" tint="0.59999389629810485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strike val="0"/>
        <color rgb="FF9C0006"/>
      </font>
      <fill>
        <patternFill patternType="solid">
          <fgColor indexed="64"/>
          <bgColor rgb="FFFFFF00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rgb="FF008000"/>
        </patternFill>
      </fill>
    </dxf>
    <dxf>
      <font>
        <color theme="0"/>
      </font>
      <fill>
        <patternFill patternType="solid">
          <fgColor indexed="64"/>
          <bgColor theme="3" tint="0.39997558519241921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RESULTATS  POULE DE  3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OULE DE 3 '!A16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RESULTATS POULE DE 2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OULE DE 2'!C1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1581150</xdr:colOff>
      <xdr:row>3</xdr:row>
      <xdr:rowOff>28574</xdr:rowOff>
    </xdr:from>
    <xdr:to>
      <xdr:col>1</xdr:col>
      <xdr:colOff>2390775</xdr:colOff>
      <xdr:row>5</xdr:row>
      <xdr:rowOff>219074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1150" y="1362074"/>
          <a:ext cx="3476625" cy="1914525"/>
        </a:xfrm>
        <a:prstGeom prst="rect">
          <a:avLst/>
        </a:prstGeom>
      </xdr:spPr>
    </xdr:pic>
    <xdr:clientData/>
  </xdr:twoCellAnchor>
  <xdr:twoCellAnchor editAs="oneCell">
    <xdr:from>
      <xdr:col>3</xdr:col>
      <xdr:colOff>1447800</xdr:colOff>
      <xdr:row>3</xdr:row>
      <xdr:rowOff>165100</xdr:rowOff>
    </xdr:from>
    <xdr:to>
      <xdr:col>8</xdr:col>
      <xdr:colOff>173264</xdr:colOff>
      <xdr:row>5</xdr:row>
      <xdr:rowOff>254000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36300" y="1511300"/>
          <a:ext cx="3476625" cy="1816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48</xdr:row>
      <xdr:rowOff>0</xdr:rowOff>
    </xdr:from>
    <xdr:to>
      <xdr:col>9</xdr:col>
      <xdr:colOff>1055377</xdr:colOff>
      <xdr:row>52</xdr:row>
      <xdr:rowOff>188160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25078" y="19109531"/>
          <a:ext cx="13314365" cy="17859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2800" baseline="0"/>
        </a:p>
        <a:p>
          <a:r>
            <a:rPr lang="fr-FR" sz="2800" baseline="0"/>
            <a:t>DEUX JOUEURS DU MÊME CLUB JOUENT LE 1ER MATCH</a:t>
          </a:r>
        </a:p>
        <a:p>
          <a:endParaRPr lang="fr-FR" sz="2800" baseline="0"/>
        </a:p>
      </xdr:txBody>
    </xdr:sp>
    <xdr:clientData/>
  </xdr:twoCellAnchor>
  <xdr:twoCellAnchor>
    <xdr:from>
      <xdr:col>15</xdr:col>
      <xdr:colOff>0</xdr:colOff>
      <xdr:row>40</xdr:row>
      <xdr:rowOff>69876</xdr:rowOff>
    </xdr:from>
    <xdr:to>
      <xdr:col>15</xdr:col>
      <xdr:colOff>0</xdr:colOff>
      <xdr:row>52</xdr:row>
      <xdr:rowOff>507795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8634363" y="16787694"/>
          <a:ext cx="0" cy="541959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3900"/>
            </a:lnSpc>
          </a:pPr>
          <a:r>
            <a:rPr lang="fr-FR" sz="3600" b="1">
              <a:solidFill>
                <a:srgbClr val="FF0000"/>
              </a:solidFill>
            </a:rPr>
            <a:t>Cette</a:t>
          </a:r>
          <a:r>
            <a:rPr lang="fr-FR" sz="3600" b="1" baseline="0">
              <a:solidFill>
                <a:srgbClr val="FF0000"/>
              </a:solidFill>
            </a:rPr>
            <a:t> feuille, remplie, doit être envoyée dès la fin de la compétition à la Commission Sportive, soit dans la  "  boite retour"  du site du CDBHS, soit par mail en pièce jointe</a:t>
          </a:r>
          <a:endParaRPr lang="fr-FR" sz="3600" b="1">
            <a:solidFill>
              <a:srgbClr val="FF0000"/>
            </a:solidFill>
          </a:endParaRPr>
        </a:p>
      </xdr:txBody>
    </xdr:sp>
    <xdr:clientData/>
  </xdr:twoCellAnchor>
  <xdr:oneCellAnchor>
    <xdr:from>
      <xdr:col>14</xdr:col>
      <xdr:colOff>1023868</xdr:colOff>
      <xdr:row>40</xdr:row>
      <xdr:rowOff>22716</xdr:rowOff>
    </xdr:from>
    <xdr:ext cx="194454" cy="425186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9635718" y="176122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1</xdr:col>
      <xdr:colOff>0</xdr:colOff>
      <xdr:row>52</xdr:row>
      <xdr:rowOff>539370</xdr:rowOff>
    </xdr:from>
    <xdr:to>
      <xdr:col>9</xdr:col>
      <xdr:colOff>976174</xdr:colOff>
      <xdr:row>112</xdr:row>
      <xdr:rowOff>258305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629619" y="22963480"/>
          <a:ext cx="13423250" cy="142163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2800" b="1"/>
        </a:p>
        <a:p>
          <a:r>
            <a:rPr lang="fr-FR" sz="3200" b="1" u="sng"/>
            <a:t>EXPLICATIONS DES RESULTATS:</a:t>
          </a:r>
        </a:p>
        <a:p>
          <a:endParaRPr lang="fr-FR" sz="2800" b="1"/>
        </a:p>
        <a:p>
          <a:r>
            <a:rPr lang="fr-FR" sz="2800" b="1"/>
            <a:t>LE TOTAL DES POINTS OBTENUS</a:t>
          </a:r>
          <a:r>
            <a:rPr lang="fr-FR" sz="2800" b="1" baseline="0"/>
            <a:t>  </a:t>
          </a:r>
          <a:r>
            <a:rPr lang="fr-FR" sz="2800" b="1"/>
            <a:t>EN FIN DE POULE SE COMPOSE</a:t>
          </a:r>
          <a:r>
            <a:rPr lang="fr-FR" sz="2800" b="1" baseline="0"/>
            <a:t> DE  :</a:t>
          </a:r>
          <a:endParaRPr lang="fr-FR" sz="2800" b="1"/>
        </a:p>
        <a:p>
          <a:endParaRPr lang="fr-FR" sz="2800" b="1" u="sng"/>
        </a:p>
        <a:p>
          <a:r>
            <a:rPr lang="fr-FR" sz="2800" b="1" u="sng"/>
            <a:t>POINTS DE CLASSEMENTS</a:t>
          </a:r>
        </a:p>
        <a:p>
          <a:endParaRPr lang="fr-FR" sz="2800" b="1"/>
        </a:p>
        <a:p>
          <a:pPr lvl="2"/>
          <a:r>
            <a:rPr lang="fr-FR" sz="2800" b="1"/>
            <a:t>8</a:t>
          </a:r>
          <a:r>
            <a:rPr lang="fr-FR" sz="2800" b="1" baseline="0"/>
            <a:t> POINTS AU 1ER DE LA POULE</a:t>
          </a:r>
        </a:p>
        <a:p>
          <a:pPr lvl="2"/>
          <a:r>
            <a:rPr lang="fr-FR" sz="2800" b="1" baseline="0"/>
            <a:t>5 POINTS AU 2EME DE  LA POULE</a:t>
          </a:r>
        </a:p>
        <a:p>
          <a:pPr lvl="2"/>
          <a:r>
            <a:rPr lang="fr-FR" sz="2800" b="1" baseline="0"/>
            <a:t>3 POINTS AU 3EME DE LA POULE</a:t>
          </a:r>
        </a:p>
        <a:p>
          <a:pPr lvl="2"/>
          <a:endParaRPr lang="fr-FR" sz="2800" b="1"/>
        </a:p>
        <a:p>
          <a:r>
            <a:rPr lang="fr-FR" sz="2800" b="1" u="sng"/>
            <a:t>AUXQUELS S' AJOUTENT LES POINTS DE BONUS</a:t>
          </a:r>
        </a:p>
        <a:p>
          <a:endParaRPr lang="fr-FR" sz="2800" b="1"/>
        </a:p>
        <a:p>
          <a:r>
            <a:rPr lang="fr-FR" sz="2800" b="1"/>
            <a:t>EXPLICATIONS DES BONUS APPLICABLES SUR CHAQUE MATCH</a:t>
          </a:r>
        </a:p>
        <a:p>
          <a:endParaRPr lang="fr-FR" sz="2800" b="1"/>
        </a:p>
        <a:p>
          <a:r>
            <a:rPr lang="fr-FR" sz="2800" b="1" u="sng"/>
            <a:t>BONUS MOYENNE par match gagné ou nul</a:t>
          </a:r>
        </a:p>
        <a:p>
          <a:r>
            <a:rPr lang="fr-FR" sz="2800" b="1"/>
            <a:t>SI MOYENNE PARTICULIERE EST &gt; MAXI CATEGORIE = +2</a:t>
          </a:r>
        </a:p>
        <a:p>
          <a:r>
            <a:rPr lang="fr-FR" sz="2800" b="1"/>
            <a:t>SI MOYENNE PARTICULIERE EST DANS LA  CATEGORIE = +1</a:t>
          </a:r>
        </a:p>
        <a:p>
          <a:r>
            <a:rPr lang="fr-FR" sz="2800" b="1"/>
            <a:t>SI MOYENNE PARTICULIERE EST &lt; MINI  CATEGORIE = +0</a:t>
          </a:r>
        </a:p>
        <a:p>
          <a:endParaRPr lang="fr-FR" sz="2800" b="1"/>
        </a:p>
        <a:p>
          <a:r>
            <a:rPr lang="fr-FR" sz="2800" b="1" u="sng"/>
            <a:t>BONUS CATEGORIE</a:t>
          </a:r>
        </a:p>
        <a:p>
          <a:r>
            <a:rPr lang="fr-FR" sz="2800" b="1"/>
            <a:t>UN JOUEUR RENCONTRANT UN JOUEUR DE CATEGORIE SUPERIEURE AURA 1 POINT DE BONUS PAR MATCH</a:t>
          </a:r>
        </a:p>
        <a:p>
          <a:endParaRPr lang="fr-FR" sz="2800" b="1"/>
        </a:p>
        <a:p>
          <a:r>
            <a:rPr lang="fr-FR" sz="2800" b="1" u="sng"/>
            <a:t>BONUS GAIN MATCH</a:t>
          </a:r>
        </a:p>
        <a:p>
          <a:r>
            <a:rPr lang="fr-FR" sz="2800" b="1"/>
            <a:t>UN JOUEUR RENCONTRANT UN JOUEUR DE CATEGORIE SUPERIEURE AURA EN FONCTION DU RESULTAT DE CHAQUE MATCH :</a:t>
          </a:r>
        </a:p>
        <a:p>
          <a:r>
            <a:rPr lang="fr-FR" sz="2800" b="1"/>
            <a:t>     3 POINTS POUR MATCH GAGNE</a:t>
          </a:r>
        </a:p>
        <a:p>
          <a:r>
            <a:rPr lang="fr-FR" sz="2800" b="1"/>
            <a:t>     2 POINTS PAR MATCH NUL</a:t>
          </a:r>
        </a:p>
        <a:p>
          <a:r>
            <a:rPr lang="fr-FR" sz="2800" b="1"/>
            <a:t>     1 POINT PAR MATCH PERDU</a:t>
          </a:r>
        </a:p>
      </xdr:txBody>
    </xdr:sp>
    <xdr:clientData/>
  </xdr:twoCellAnchor>
  <xdr:oneCellAnchor>
    <xdr:from>
      <xdr:col>5</xdr:col>
      <xdr:colOff>138979</xdr:colOff>
      <xdr:row>8</xdr:row>
      <xdr:rowOff>382443</xdr:rowOff>
    </xdr:from>
    <xdr:ext cx="4323176" cy="2342998"/>
    <xdr:sp macro="" textlink="">
      <xdr:nvSpPr>
        <xdr:cNvPr id="21" name="ZoneTexte 20">
          <a:hlinkClick xmlns:r="http://schemas.openxmlformats.org/officeDocument/2006/relationships" r:id="rId1" tooltip="CLIQUEZ SUR LE MESSAGE"/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9968779" y="4390881"/>
          <a:ext cx="4312395" cy="2346540"/>
        </a:xfrm>
        <a:prstGeom prst="rect">
          <a:avLst/>
        </a:prstGeom>
        <a:solidFill>
          <a:srgbClr val="FF0000"/>
        </a:solidFill>
        <a:ln w="25400">
          <a:solidFill>
            <a:srgbClr val="FF0000"/>
          </a:solidFill>
        </a:ln>
        <a:scene3d>
          <a:camera prst="orthographicFront"/>
          <a:lightRig rig="two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fr-FR" sz="3600" b="1">
              <a:solidFill>
                <a:schemeClr val="bg1"/>
              </a:solidFill>
            </a:rPr>
            <a:t>ACCES A LA </a:t>
          </a:r>
          <a:r>
            <a:rPr lang="fr-FR" sz="3600" b="1" cap="all" baseline="0">
              <a:solidFill>
                <a:schemeClr val="bg1"/>
              </a:solidFill>
            </a:rPr>
            <a:t>FEUILLE</a:t>
          </a:r>
          <a:r>
            <a:rPr lang="fr-FR" sz="3600" b="1">
              <a:solidFill>
                <a:schemeClr val="bg1"/>
              </a:solidFill>
            </a:rPr>
            <a:t> DE RESULTATS POUR  CONSULTATION ET IMPRESSION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0</xdr:colOff>
      <xdr:row>16</xdr:row>
      <xdr:rowOff>0</xdr:rowOff>
    </xdr:from>
    <xdr:ext cx="2134295" cy="2302073"/>
    <xdr:sp macro="" textlink="">
      <xdr:nvSpPr>
        <xdr:cNvPr id="10" name="ZoneTexte 9">
          <a:hlinkClick xmlns:r="http://schemas.openxmlformats.org/officeDocument/2006/relationships" r:id="rId1" tooltip="CLIQUEZ SUR LE MESSAGE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18887872" y="6971489"/>
          <a:ext cx="2107046" cy="2284875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>
            <a:lnSpc>
              <a:spcPts val="2700"/>
            </a:lnSpc>
          </a:pPr>
          <a:r>
            <a:rPr lang="fr-FR" sz="2800" b="1">
              <a:solidFill>
                <a:schemeClr val="bg1"/>
              </a:solidFill>
            </a:rPr>
            <a:t>RETOUR A LA SAISIE DES MATCHS</a:t>
          </a:r>
        </a:p>
      </xdr:txBody>
    </xdr:sp>
    <xdr:clientData/>
  </xdr:oneCellAnchor>
  <xdr:twoCellAnchor editAs="oneCell">
    <xdr:from>
      <xdr:col>3</xdr:col>
      <xdr:colOff>0</xdr:colOff>
      <xdr:row>5</xdr:row>
      <xdr:rowOff>0</xdr:rowOff>
    </xdr:from>
    <xdr:to>
      <xdr:col>6</xdr:col>
      <xdr:colOff>122665</xdr:colOff>
      <xdr:row>7</xdr:row>
      <xdr:rowOff>370715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21182" y="2407227"/>
          <a:ext cx="2200847" cy="1219306"/>
        </a:xfrm>
        <a:prstGeom prst="rect">
          <a:avLst/>
        </a:prstGeom>
      </xdr:spPr>
    </xdr:pic>
    <xdr:clientData/>
  </xdr:twoCellAnchor>
  <xdr:twoCellAnchor editAs="oneCell">
    <xdr:from>
      <xdr:col>3</xdr:col>
      <xdr:colOff>103909</xdr:colOff>
      <xdr:row>17</xdr:row>
      <xdr:rowOff>294409</xdr:rowOff>
    </xdr:from>
    <xdr:to>
      <xdr:col>5</xdr:col>
      <xdr:colOff>519546</xdr:colOff>
      <xdr:row>19</xdr:row>
      <xdr:rowOff>370715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25091" y="7931727"/>
          <a:ext cx="1870364" cy="1219306"/>
        </a:xfrm>
        <a:prstGeom prst="rect">
          <a:avLst/>
        </a:prstGeom>
      </xdr:spPr>
    </xdr:pic>
    <xdr:clientData/>
  </xdr:twoCellAnchor>
  <xdr:twoCellAnchor editAs="oneCell">
    <xdr:from>
      <xdr:col>6</xdr:col>
      <xdr:colOff>86591</xdr:colOff>
      <xdr:row>21</xdr:row>
      <xdr:rowOff>259773</xdr:rowOff>
    </xdr:from>
    <xdr:to>
      <xdr:col>8</xdr:col>
      <xdr:colOff>588818</xdr:colOff>
      <xdr:row>23</xdr:row>
      <xdr:rowOff>370715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85955" y="10390909"/>
          <a:ext cx="1939636" cy="1219306"/>
        </a:xfrm>
        <a:prstGeom prst="rect">
          <a:avLst/>
        </a:prstGeom>
      </xdr:spPr>
    </xdr:pic>
    <xdr:clientData/>
  </xdr:twoCellAnchor>
  <xdr:twoCellAnchor editAs="oneCell">
    <xdr:from>
      <xdr:col>9</xdr:col>
      <xdr:colOff>103909</xdr:colOff>
      <xdr:row>25</xdr:row>
      <xdr:rowOff>259772</xdr:rowOff>
    </xdr:from>
    <xdr:to>
      <xdr:col>11</xdr:col>
      <xdr:colOff>519545</xdr:colOff>
      <xdr:row>27</xdr:row>
      <xdr:rowOff>301442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64136" y="12832772"/>
          <a:ext cx="1818409" cy="12193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</xdr:colOff>
      <xdr:row>38</xdr:row>
      <xdr:rowOff>3175</xdr:rowOff>
    </xdr:from>
    <xdr:ext cx="8679187" cy="1969794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11200" y="9448800"/>
          <a:ext cx="8686800" cy="1930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2600"/>
            </a:lnSpc>
          </a:pPr>
          <a:r>
            <a:rPr lang="fr-FR" sz="2800"/>
            <a:t>SI LA CASE " </a:t>
          </a:r>
          <a:r>
            <a:rPr lang="fr-FR" sz="2800" b="1">
              <a:solidFill>
                <a:srgbClr val="FF0000"/>
              </a:solidFill>
            </a:rPr>
            <a:t>SERIE</a:t>
          </a:r>
          <a:r>
            <a:rPr lang="fr-FR" sz="2800"/>
            <a:t> " EST </a:t>
          </a:r>
          <a:r>
            <a:rPr lang="fr-FR" sz="2800" b="1">
              <a:solidFill>
                <a:srgbClr val="FF0000"/>
              </a:solidFill>
            </a:rPr>
            <a:t>ROUGE</a:t>
          </a:r>
          <a:r>
            <a:rPr lang="fr-FR" sz="2800"/>
            <a:t> C' EST QU' ELLE N' EST PAS ENCORE REMPLIE OU QU' IL Y A UNE ERREUR DE SAISIE : LA SERIE</a:t>
          </a:r>
          <a:r>
            <a:rPr lang="fr-FR" sz="2800" baseline="0"/>
            <a:t> DOIT ETRE </a:t>
          </a:r>
          <a:r>
            <a:rPr lang="fr-FR" sz="2800"/>
            <a:t>PLUS GRANDE OU EGALE A LA  MOYENNE</a:t>
          </a:r>
        </a:p>
      </xdr:txBody>
    </xdr:sp>
    <xdr:clientData/>
  </xdr:oneCellAnchor>
  <xdr:twoCellAnchor>
    <xdr:from>
      <xdr:col>1</xdr:col>
      <xdr:colOff>0</xdr:colOff>
      <xdr:row>41</xdr:row>
      <xdr:rowOff>34926</xdr:rowOff>
    </xdr:from>
    <xdr:to>
      <xdr:col>10</xdr:col>
      <xdr:colOff>0</xdr:colOff>
      <xdr:row>45</xdr:row>
      <xdr:rowOff>309898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06136" y="15063356"/>
          <a:ext cx="14258637" cy="18507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800"/>
            <a:t>TOUS LES MATCHS SONT LIMITES</a:t>
          </a:r>
          <a:r>
            <a:rPr lang="fr-FR" sz="2800" baseline="0"/>
            <a:t> A </a:t>
          </a:r>
          <a:r>
            <a:rPr lang="fr-FR" sz="2800" b="1" baseline="0">
              <a:solidFill>
                <a:srgbClr val="FF0000"/>
              </a:solidFill>
            </a:rPr>
            <a:t>30 REPRISES </a:t>
          </a:r>
          <a:r>
            <a:rPr lang="fr-FR" sz="2800" b="1" baseline="0">
              <a:solidFill>
                <a:sysClr val="windowText" lastClr="000000"/>
              </a:solidFill>
            </a:rPr>
            <a:t>SAUF</a:t>
          </a:r>
          <a:r>
            <a:rPr lang="fr-FR" sz="2800" b="1" baseline="0">
              <a:solidFill>
                <a:srgbClr val="FF0000"/>
              </a:solidFill>
            </a:rPr>
            <a:t> AU 3 BANDES : 60 REPRISES</a:t>
          </a:r>
        </a:p>
        <a:p>
          <a:endParaRPr lang="fr-FR" sz="2800" baseline="0"/>
        </a:p>
        <a:p>
          <a:r>
            <a:rPr lang="fr-FR" sz="2800" baseline="0"/>
            <a:t>DEUX JOUEURS DU MÊME CLUB JOUENT LE 1ER MATCH</a:t>
          </a:r>
        </a:p>
        <a:p>
          <a:endParaRPr lang="fr-FR" sz="2800" baseline="0"/>
        </a:p>
      </xdr:txBody>
    </xdr:sp>
    <xdr:clientData/>
  </xdr:twoCellAnchor>
  <xdr:twoCellAnchor>
    <xdr:from>
      <xdr:col>0</xdr:col>
      <xdr:colOff>470765</xdr:colOff>
      <xdr:row>46</xdr:row>
      <xdr:rowOff>117763</xdr:rowOff>
    </xdr:from>
    <xdr:to>
      <xdr:col>12</xdr:col>
      <xdr:colOff>554181</xdr:colOff>
      <xdr:row>94</xdr:row>
      <xdr:rowOff>156049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470765" y="20761036"/>
          <a:ext cx="15161780" cy="131539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2800" b="1"/>
        </a:p>
        <a:p>
          <a:r>
            <a:rPr lang="fr-FR" sz="3200" b="1" u="sng"/>
            <a:t>EXPLICATIONS DES RESULTATS:</a:t>
          </a:r>
        </a:p>
        <a:p>
          <a:endParaRPr lang="fr-FR" sz="2800" b="1"/>
        </a:p>
        <a:p>
          <a:r>
            <a:rPr lang="fr-FR" sz="2800" b="1"/>
            <a:t>LE TOTAL GENERAL OBTENU</a:t>
          </a:r>
          <a:r>
            <a:rPr lang="fr-FR" sz="2800" b="1" baseline="0"/>
            <a:t>  </a:t>
          </a:r>
          <a:r>
            <a:rPr lang="fr-FR" sz="2800" b="1"/>
            <a:t>EN FIN DE POULE SE COMPOSE</a:t>
          </a:r>
          <a:r>
            <a:rPr lang="fr-FR" sz="2800" b="1" baseline="0"/>
            <a:t> DE  :</a:t>
          </a:r>
          <a:endParaRPr lang="fr-FR" sz="2800" b="1"/>
        </a:p>
        <a:p>
          <a:endParaRPr lang="fr-FR" sz="2800" b="1" u="sng"/>
        </a:p>
        <a:p>
          <a:r>
            <a:rPr lang="fr-FR" sz="2800" b="1" u="sng"/>
            <a:t>POINTS DE CLASSEMENTS</a:t>
          </a:r>
        </a:p>
        <a:p>
          <a:endParaRPr lang="fr-FR" sz="2800" b="1"/>
        </a:p>
        <a:p>
          <a:pPr lvl="2"/>
          <a:r>
            <a:rPr lang="fr-FR" sz="2800" b="1"/>
            <a:t>8</a:t>
          </a:r>
          <a:r>
            <a:rPr lang="fr-FR" sz="2800" b="1" baseline="0"/>
            <a:t> POINTS AU 1ER DE LA POULE</a:t>
          </a:r>
        </a:p>
        <a:p>
          <a:pPr lvl="2"/>
          <a:r>
            <a:rPr lang="fr-FR" sz="2800" b="1" baseline="0"/>
            <a:t>5 POINTS AU 2EME DE  LA POULE</a:t>
          </a:r>
        </a:p>
        <a:p>
          <a:pPr lvl="2"/>
          <a:r>
            <a:rPr lang="fr-FR" sz="2800" b="1" baseline="0"/>
            <a:t>3 POINTS AU 3EME DE LA POULE</a:t>
          </a:r>
        </a:p>
        <a:p>
          <a:pPr lvl="2"/>
          <a:endParaRPr lang="fr-FR" sz="2800" b="1"/>
        </a:p>
        <a:p>
          <a:r>
            <a:rPr lang="fr-FR" sz="2800" b="1" u="sng"/>
            <a:t>AUXQUELS S' AJOUTENT LES POINTS DE BONUS</a:t>
          </a:r>
        </a:p>
        <a:p>
          <a:endParaRPr lang="fr-FR" sz="2800" b="1"/>
        </a:p>
        <a:p>
          <a:r>
            <a:rPr lang="fr-FR" sz="2800" b="1"/>
            <a:t>EXPLICATIONS DES BONUS APPLICABLES SUR CHAQUE MATCH</a:t>
          </a:r>
        </a:p>
        <a:p>
          <a:endParaRPr lang="fr-FR" sz="2800" b="1"/>
        </a:p>
        <a:p>
          <a:r>
            <a:rPr lang="fr-FR" sz="2800" b="1" u="sng"/>
            <a:t>BONUS MOYENNE par match gagné ou nul</a:t>
          </a:r>
        </a:p>
        <a:p>
          <a:r>
            <a:rPr lang="fr-FR" sz="2800" b="1"/>
            <a:t>SI MOYENNE PARTICULIERE EST &gt; MAXI CATEGORIE = +2</a:t>
          </a:r>
        </a:p>
        <a:p>
          <a:r>
            <a:rPr lang="fr-FR" sz="2800" b="1"/>
            <a:t>SI MOYENNE PARTICULIERE EST DANS LA  CATEGORIE = +1</a:t>
          </a:r>
        </a:p>
        <a:p>
          <a:r>
            <a:rPr lang="fr-FR" sz="2800" b="1"/>
            <a:t>SI MOYENNE PARTICULIERE EST &lt; MINI  CATEGORIE = +0</a:t>
          </a:r>
        </a:p>
        <a:p>
          <a:endParaRPr lang="fr-FR" sz="2800" b="1"/>
        </a:p>
        <a:p>
          <a:r>
            <a:rPr lang="fr-FR" sz="2800" b="1" u="sng"/>
            <a:t>BONUS CATEGORIE</a:t>
          </a:r>
        </a:p>
        <a:p>
          <a:r>
            <a:rPr lang="fr-FR" sz="2800" b="1"/>
            <a:t>UN JOUEUR RENCONTRANT UN JOUEUR DE CATEGORIE SUPERIEURE AURA 1 POINT DE BONUS PAR MATCH</a:t>
          </a:r>
        </a:p>
        <a:p>
          <a:endParaRPr lang="fr-FR" sz="2800" b="1"/>
        </a:p>
        <a:p>
          <a:r>
            <a:rPr lang="fr-FR" sz="2800" b="1" u="sng"/>
            <a:t>BONUS GAIN MATCH</a:t>
          </a:r>
        </a:p>
        <a:p>
          <a:r>
            <a:rPr lang="fr-FR" sz="2800" b="1"/>
            <a:t>UN JOUEUR RENCONTRANT UN JOUEUR DE CATEGORIE SUPERIEURE AURA EN FONCTION DU RESULTAT DE CHAQUE MATCH :</a:t>
          </a:r>
        </a:p>
        <a:p>
          <a:r>
            <a:rPr lang="fr-FR" sz="2800" b="1"/>
            <a:t>     3 POINTS POUR MATCH GAGNE</a:t>
          </a:r>
        </a:p>
        <a:p>
          <a:r>
            <a:rPr lang="fr-FR" sz="2800" b="1"/>
            <a:t>     2 POINTS PAR MATCH NUL</a:t>
          </a:r>
        </a:p>
        <a:p>
          <a:r>
            <a:rPr lang="fr-FR" sz="2800" b="1"/>
            <a:t>     1 POINT PAR MATCH PERDU</a:t>
          </a:r>
        </a:p>
      </xdr:txBody>
    </xdr:sp>
    <xdr:clientData/>
  </xdr:twoCellAnchor>
  <xdr:oneCellAnchor>
    <xdr:from>
      <xdr:col>5</xdr:col>
      <xdr:colOff>206643</xdr:colOff>
      <xdr:row>9</xdr:row>
      <xdr:rowOff>23754</xdr:rowOff>
    </xdr:from>
    <xdr:ext cx="4488622" cy="2346540"/>
    <xdr:sp macro="" textlink="">
      <xdr:nvSpPr>
        <xdr:cNvPr id="16" name="ZoneTexte 15">
          <a:hlinkClick xmlns:r="http://schemas.openxmlformats.org/officeDocument/2006/relationships" r:id="rId1" tooltip="CLIQUEZ SUR LE MESSAGE"/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10493643" y="4849754"/>
          <a:ext cx="4488622" cy="2346540"/>
        </a:xfrm>
        <a:prstGeom prst="rect">
          <a:avLst/>
        </a:prstGeom>
        <a:solidFill>
          <a:srgbClr val="FF0000"/>
        </a:solidFill>
        <a:ln w="25400">
          <a:solidFill>
            <a:srgbClr val="FF0000"/>
          </a:solidFill>
        </a:ln>
        <a:scene3d>
          <a:camera prst="orthographicFront"/>
          <a:lightRig rig="two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fr-FR" sz="3600" b="1">
              <a:solidFill>
                <a:schemeClr val="bg1"/>
              </a:solidFill>
            </a:rPr>
            <a:t>ACCES A LA </a:t>
          </a:r>
          <a:r>
            <a:rPr lang="fr-FR" sz="3600" b="1" cap="all" baseline="0">
              <a:solidFill>
                <a:schemeClr val="bg1"/>
              </a:solidFill>
            </a:rPr>
            <a:t>FEUILLE</a:t>
          </a:r>
          <a:r>
            <a:rPr lang="fr-FR" sz="3600" b="1">
              <a:solidFill>
                <a:schemeClr val="bg1"/>
              </a:solidFill>
            </a:rPr>
            <a:t> DE RESULTATS POUR  CONSULTATION ET IMPRESSION</a:t>
          </a:r>
        </a:p>
      </xdr:txBody>
    </xdr:sp>
    <xdr:clientData/>
  </xdr:oneCellAnchor>
  <xdr:twoCellAnchor editAs="oneCell">
    <xdr:from>
      <xdr:col>2</xdr:col>
      <xdr:colOff>38100</xdr:colOff>
      <xdr:row>0</xdr:row>
      <xdr:rowOff>800100</xdr:rowOff>
    </xdr:from>
    <xdr:to>
      <xdr:col>2</xdr:col>
      <xdr:colOff>2238947</xdr:colOff>
      <xdr:row>1</xdr:row>
      <xdr:rowOff>895456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0" y="800100"/>
          <a:ext cx="2200847" cy="1219306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0</xdr:row>
      <xdr:rowOff>876300</xdr:rowOff>
    </xdr:from>
    <xdr:to>
      <xdr:col>9</xdr:col>
      <xdr:colOff>714947</xdr:colOff>
      <xdr:row>1</xdr:row>
      <xdr:rowOff>971656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534900" y="876300"/>
          <a:ext cx="2200847" cy="12193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0</xdr:colOff>
      <xdr:row>14</xdr:row>
      <xdr:rowOff>0</xdr:rowOff>
    </xdr:from>
    <xdr:ext cx="2110793" cy="2283010"/>
    <xdr:sp macro="" textlink="">
      <xdr:nvSpPr>
        <xdr:cNvPr id="7" name="ZoneTexte 6">
          <a:hlinkClick xmlns:r="http://schemas.openxmlformats.org/officeDocument/2006/relationships" r:id="rId1" tooltip="CLIQUEZ SUR LE MESSAGE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23067347" y="6790612"/>
          <a:ext cx="2107046" cy="2284875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>
            <a:lnSpc>
              <a:spcPts val="2700"/>
            </a:lnSpc>
          </a:pPr>
          <a:r>
            <a:rPr lang="fr-FR" sz="2800" b="1">
              <a:solidFill>
                <a:schemeClr val="bg1"/>
              </a:solidFill>
            </a:rPr>
            <a:t>RETOUR A LA SAISIE DES MATCHS</a:t>
          </a:r>
        </a:p>
      </xdr:txBody>
    </xdr:sp>
    <xdr:clientData/>
  </xdr:oneCellAnchor>
  <xdr:twoCellAnchor editAs="oneCell">
    <xdr:from>
      <xdr:col>3</xdr:col>
      <xdr:colOff>82826</xdr:colOff>
      <xdr:row>17</xdr:row>
      <xdr:rowOff>331303</xdr:rowOff>
    </xdr:from>
    <xdr:to>
      <xdr:col>5</xdr:col>
      <xdr:colOff>683315</xdr:colOff>
      <xdr:row>19</xdr:row>
      <xdr:rowOff>391044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37772" y="7785651"/>
          <a:ext cx="1967119" cy="1219306"/>
        </a:xfrm>
        <a:prstGeom prst="rect">
          <a:avLst/>
        </a:prstGeom>
      </xdr:spPr>
    </xdr:pic>
    <xdr:clientData/>
  </xdr:twoCellAnchor>
  <xdr:twoCellAnchor editAs="oneCell">
    <xdr:from>
      <xdr:col>6</xdr:col>
      <xdr:colOff>82826</xdr:colOff>
      <xdr:row>21</xdr:row>
      <xdr:rowOff>227772</xdr:rowOff>
    </xdr:from>
    <xdr:to>
      <xdr:col>8</xdr:col>
      <xdr:colOff>517663</xdr:colOff>
      <xdr:row>23</xdr:row>
      <xdr:rowOff>370339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49837" y="10187609"/>
          <a:ext cx="1780761" cy="1219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FF00"/>
  </sheetPr>
  <dimension ref="A1:H41"/>
  <sheetViews>
    <sheetView topLeftCell="A10" workbookViewId="0">
      <selection activeCell="C9" sqref="C9"/>
    </sheetView>
  </sheetViews>
  <sheetFormatPr baseColWidth="10" defaultRowHeight="15.6" x14ac:dyDescent="0.3"/>
  <sheetData>
    <row r="1" spans="1:2" x14ac:dyDescent="0.3">
      <c r="A1" t="s">
        <v>42</v>
      </c>
    </row>
    <row r="3" spans="1:2" x14ac:dyDescent="0.3">
      <c r="A3" s="1" t="s">
        <v>43</v>
      </c>
    </row>
    <row r="5" spans="1:2" x14ac:dyDescent="0.3">
      <c r="A5" s="1" t="s">
        <v>44</v>
      </c>
    </row>
    <row r="7" spans="1:2" x14ac:dyDescent="0.3">
      <c r="B7" t="s">
        <v>45</v>
      </c>
    </row>
    <row r="8" spans="1:2" x14ac:dyDescent="0.3">
      <c r="B8" t="s">
        <v>46</v>
      </c>
    </row>
    <row r="9" spans="1:2" x14ac:dyDescent="0.3">
      <c r="B9" t="s">
        <v>47</v>
      </c>
    </row>
    <row r="10" spans="1:2" x14ac:dyDescent="0.3">
      <c r="B10" t="s">
        <v>101</v>
      </c>
    </row>
    <row r="12" spans="1:2" x14ac:dyDescent="0.3">
      <c r="B12" t="s">
        <v>50</v>
      </c>
    </row>
    <row r="13" spans="1:2" x14ac:dyDescent="0.3">
      <c r="B13" t="s">
        <v>102</v>
      </c>
    </row>
    <row r="14" spans="1:2" ht="19.95" customHeight="1" x14ac:dyDescent="0.3">
      <c r="B14" s="46" t="s">
        <v>53</v>
      </c>
    </row>
    <row r="15" spans="1:2" x14ac:dyDescent="0.3">
      <c r="B15" t="s">
        <v>51</v>
      </c>
    </row>
    <row r="16" spans="1:2" x14ac:dyDescent="0.3">
      <c r="B16" t="s">
        <v>103</v>
      </c>
    </row>
    <row r="18" spans="1:2" x14ac:dyDescent="0.3">
      <c r="B18" t="s">
        <v>52</v>
      </c>
    </row>
    <row r="20" spans="1:2" x14ac:dyDescent="0.3">
      <c r="A20" t="s">
        <v>54</v>
      </c>
    </row>
    <row r="22" spans="1:2" x14ac:dyDescent="0.3">
      <c r="B22" t="s">
        <v>55</v>
      </c>
    </row>
    <row r="23" spans="1:2" x14ac:dyDescent="0.3">
      <c r="B23" t="s">
        <v>56</v>
      </c>
    </row>
    <row r="24" spans="1:2" x14ac:dyDescent="0.3">
      <c r="B24" t="s">
        <v>58</v>
      </c>
    </row>
    <row r="25" spans="1:2" x14ac:dyDescent="0.3">
      <c r="B25" t="s">
        <v>57</v>
      </c>
    </row>
    <row r="27" spans="1:2" x14ac:dyDescent="0.3">
      <c r="A27" t="s">
        <v>104</v>
      </c>
    </row>
    <row r="29" spans="1:2" x14ac:dyDescent="0.3">
      <c r="A29" t="s">
        <v>105</v>
      </c>
    </row>
    <row r="31" spans="1:2" x14ac:dyDescent="0.3">
      <c r="B31" t="s">
        <v>55</v>
      </c>
    </row>
    <row r="32" spans="1:2" x14ac:dyDescent="0.3">
      <c r="B32" t="s">
        <v>56</v>
      </c>
    </row>
    <row r="33" spans="1:8" x14ac:dyDescent="0.3">
      <c r="B33" t="s">
        <v>58</v>
      </c>
    </row>
    <row r="34" spans="1:8" x14ac:dyDescent="0.3">
      <c r="B34" t="s">
        <v>57</v>
      </c>
    </row>
    <row r="36" spans="1:8" x14ac:dyDescent="0.3">
      <c r="A36" t="s">
        <v>123</v>
      </c>
    </row>
    <row r="38" spans="1:8" ht="21" x14ac:dyDescent="0.4">
      <c r="A38" s="309" t="s">
        <v>121</v>
      </c>
    </row>
    <row r="41" spans="1:8" x14ac:dyDescent="0.3">
      <c r="A41" s="47" t="s">
        <v>59</v>
      </c>
      <c r="B41" s="45"/>
      <c r="C41" s="45"/>
      <c r="D41" s="45"/>
      <c r="E41" s="45"/>
      <c r="F41" s="45"/>
      <c r="G41" s="45"/>
      <c r="H41" s="45"/>
    </row>
  </sheetData>
  <sheetProtection password="CC43" sheet="1" objects="1" scenarios="1" selectLockedCells="1" selectUnlockedCells="1"/>
  <phoneticPr fontId="0" type="noConversion"/>
  <pageMargins left="0.78740157499999996" right="0.78740157499999996" top="0.984251969" bottom="0.984251969" header="0.5" footer="0.5"/>
  <pageSetup paperSize="9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00B050"/>
    <pageSetUpPr fitToPage="1"/>
  </sheetPr>
  <dimension ref="A1:J186"/>
  <sheetViews>
    <sheetView showGridLines="0" topLeftCell="B25" zoomScale="112" zoomScaleNormal="112" workbookViewId="0">
      <selection activeCell="C33" sqref="C33"/>
    </sheetView>
  </sheetViews>
  <sheetFormatPr baseColWidth="10" defaultColWidth="10.69921875" defaultRowHeight="28.8" outlineLevelRow="1" outlineLevelCol="1" x14ac:dyDescent="0.3"/>
  <cols>
    <col min="1" max="1" width="35" style="4" customWidth="1"/>
    <col min="2" max="2" width="48.19921875" style="4" bestFit="1" customWidth="1"/>
    <col min="3" max="3" width="42.5" style="5" bestFit="1" customWidth="1"/>
    <col min="4" max="4" width="31.19921875" style="4" customWidth="1"/>
    <col min="5" max="5" width="9.19921875" style="176" hidden="1" customWidth="1" outlineLevel="1"/>
    <col min="6" max="6" width="9.19921875" style="4" customWidth="1" collapsed="1"/>
    <col min="7" max="16384" width="10.69921875" style="4"/>
  </cols>
  <sheetData>
    <row r="1" spans="1:10" ht="45" customHeight="1" thickBot="1" x14ac:dyDescent="0.55000000000000004">
      <c r="A1" s="349" t="s">
        <v>207</v>
      </c>
      <c r="B1" s="356"/>
      <c r="C1" s="356"/>
      <c r="D1" s="356"/>
    </row>
    <row r="3" spans="1:10" ht="31.2" x14ac:dyDescent="0.6">
      <c r="B3" s="357"/>
      <c r="C3" s="357"/>
      <c r="D3" s="357"/>
    </row>
    <row r="5" spans="1:10" ht="107.25" customHeight="1" x14ac:dyDescent="0.3">
      <c r="A5" s="358" t="s">
        <v>206</v>
      </c>
      <c r="B5" s="358"/>
      <c r="C5" s="358"/>
      <c r="D5" s="358"/>
      <c r="E5" s="358"/>
      <c r="F5" s="358"/>
      <c r="G5" s="358"/>
      <c r="H5" s="358"/>
      <c r="I5" s="358"/>
    </row>
    <row r="10" spans="1:10" ht="29.4" thickBot="1" x14ac:dyDescent="0.35"/>
    <row r="11" spans="1:10" ht="49.95" customHeight="1" thickBot="1" x14ac:dyDescent="0.55000000000000004">
      <c r="B11" s="120" t="s">
        <v>32</v>
      </c>
      <c r="C11" s="132">
        <v>44633</v>
      </c>
      <c r="D11" s="359" t="str">
        <f>IF(COUNTA(C11:C17)&lt;7,"RENSEIGNEZ TOUS LES CHAMPS ! MERCI","")</f>
        <v>RENSEIGNEZ TOUS LES CHAMPS ! MERCI</v>
      </c>
      <c r="E11" s="360"/>
      <c r="F11" s="360"/>
      <c r="G11" s="360"/>
      <c r="H11" s="360"/>
      <c r="I11" s="360"/>
      <c r="J11" s="360"/>
    </row>
    <row r="12" spans="1:10" ht="49.95" customHeight="1" thickBot="1" x14ac:dyDescent="0.35">
      <c r="B12" s="120" t="s">
        <v>33</v>
      </c>
      <c r="C12" s="51" t="s">
        <v>157</v>
      </c>
      <c r="D12" s="205"/>
    </row>
    <row r="13" spans="1:10" ht="49.95" customHeight="1" thickBot="1" x14ac:dyDescent="0.35">
      <c r="B13" s="120" t="s">
        <v>34</v>
      </c>
      <c r="C13" s="51"/>
      <c r="F13" s="364" t="s">
        <v>189</v>
      </c>
      <c r="G13" s="364"/>
      <c r="H13" s="364"/>
      <c r="I13" s="364"/>
    </row>
    <row r="14" spans="1:10" ht="49.95" customHeight="1" thickBot="1" x14ac:dyDescent="0.35">
      <c r="B14" s="120" t="s">
        <v>106</v>
      </c>
      <c r="C14" s="51" t="s">
        <v>217</v>
      </c>
      <c r="F14" s="364"/>
      <c r="G14" s="364"/>
      <c r="H14" s="364"/>
      <c r="I14" s="364"/>
    </row>
    <row r="15" spans="1:10" ht="49.95" customHeight="1" thickBot="1" x14ac:dyDescent="0.35">
      <c r="B15" s="120" t="s">
        <v>35</v>
      </c>
      <c r="C15" s="52">
        <v>1</v>
      </c>
      <c r="F15" s="364"/>
      <c r="G15" s="364"/>
      <c r="H15" s="364"/>
      <c r="I15" s="364"/>
    </row>
    <row r="16" spans="1:10" ht="49.95" customHeight="1" thickBot="1" x14ac:dyDescent="0.35">
      <c r="B16" s="120" t="s">
        <v>63</v>
      </c>
      <c r="C16" s="52" t="s">
        <v>86</v>
      </c>
      <c r="E16" s="177">
        <f>VLOOKUP(C16,ModeJeu_col,2,0)</f>
        <v>1</v>
      </c>
      <c r="F16" s="364"/>
      <c r="G16" s="364"/>
      <c r="H16" s="364"/>
      <c r="I16" s="364"/>
    </row>
    <row r="17" spans="2:9" ht="49.95" customHeight="1" thickBot="1" x14ac:dyDescent="0.35">
      <c r="B17" s="120" t="s">
        <v>6</v>
      </c>
      <c r="C17" s="52" t="s">
        <v>20</v>
      </c>
      <c r="F17" s="364"/>
      <c r="G17" s="364"/>
      <c r="H17" s="364"/>
      <c r="I17" s="364"/>
    </row>
    <row r="18" spans="2:9" ht="82.5" customHeight="1" x14ac:dyDescent="0.3">
      <c r="B18" s="178"/>
      <c r="F18" s="232"/>
    </row>
    <row r="19" spans="2:9" x14ac:dyDescent="0.3">
      <c r="B19" s="180"/>
    </row>
    <row r="20" spans="2:9" ht="72.75" customHeight="1" x14ac:dyDescent="0.3">
      <c r="B20" s="365" t="s">
        <v>100</v>
      </c>
      <c r="C20" s="365"/>
      <c r="D20" s="365"/>
    </row>
    <row r="22" spans="2:9" x14ac:dyDescent="0.3">
      <c r="B22" s="363" t="s">
        <v>117</v>
      </c>
      <c r="C22" s="363"/>
      <c r="D22" s="363"/>
    </row>
    <row r="25" spans="2:9" x14ac:dyDescent="0.3">
      <c r="B25" s="361" t="s">
        <v>98</v>
      </c>
      <c r="C25" s="361"/>
      <c r="D25" s="361"/>
    </row>
    <row r="26" spans="2:9" ht="29.4" thickBot="1" x14ac:dyDescent="0.35"/>
    <row r="27" spans="2:9" ht="29.4" thickTop="1" x14ac:dyDescent="0.3">
      <c r="B27" s="188" t="s">
        <v>31</v>
      </c>
      <c r="C27" s="189" t="s">
        <v>6</v>
      </c>
      <c r="D27" s="190" t="s">
        <v>67</v>
      </c>
    </row>
    <row r="28" spans="2:9" x14ac:dyDescent="0.3">
      <c r="B28" s="191" t="s">
        <v>175</v>
      </c>
      <c r="C28" s="192" t="str">
        <f>IF(ISBLANK(B28),"",INDEX(tab_corresp_ID_cate,E28,$E$16))</f>
        <v>N3</v>
      </c>
      <c r="D28" s="193" t="str">
        <f>IF(ISBLANK(B28),"",VLOOKUP(B28,BD_JOUEURS_CATEGORIES,2,0))</f>
        <v>LIVRY</v>
      </c>
      <c r="E28" s="187">
        <f>VLOOKUP(B28,BD_JOUEURS_CATEGORIES,3,0)</f>
        <v>40</v>
      </c>
    </row>
    <row r="29" spans="2:9" x14ac:dyDescent="0.3">
      <c r="B29" s="191" t="s">
        <v>153</v>
      </c>
      <c r="C29" s="192" t="str">
        <f>IF(ISBLANK(B29),"",INDEX(tab_corresp_ID_cate,E29,$E$16))</f>
        <v>N3</v>
      </c>
      <c r="D29" s="193" t="str">
        <f>IF(ISBLANK(B29),"",VLOOKUP(B29,BD_JOUEURS_CATEGORIES,2,0))</f>
        <v>ABASM</v>
      </c>
      <c r="E29" s="187">
        <f>VLOOKUP(B29,BD_JOUEURS_CATEGORIES,3,0)</f>
        <v>75</v>
      </c>
    </row>
    <row r="30" spans="2:9" ht="36.75" customHeight="1" x14ac:dyDescent="0.3">
      <c r="B30" s="191" t="s">
        <v>209</v>
      </c>
      <c r="C30" s="192" t="str">
        <f>IF(ISBLANK(B30),"",INDEX(tab_corresp_ID_cate,E30,$E$16))</f>
        <v>N3</v>
      </c>
      <c r="D30" s="193" t="str">
        <f>IF(ISBLANK(B30),"",VLOOKUP(B30,BD_JOUEURS_CATEGORIES,2,0))</f>
        <v>ABASM</v>
      </c>
      <c r="E30" s="187">
        <f>VLOOKUP(B30,BD_JOUEURS_CATEGORIES,3,0)</f>
        <v>72</v>
      </c>
    </row>
    <row r="31" spans="2:9" ht="3.45" customHeight="1" x14ac:dyDescent="0.3"/>
    <row r="32" spans="2:9" x14ac:dyDescent="0.3">
      <c r="B32" s="230" t="str">
        <f>IF(AND(B29&lt;&gt;B28,B28&lt;&gt;B30,B29&lt;&gt;B30,B28&lt;&gt;"",B29&lt;&gt;"",B30&lt;&gt;""),"","Vous n' avez pas encore inscrit les trois joueurs ou vous avez inscrit deux mêmes joueurs")</f>
        <v/>
      </c>
    </row>
    <row r="33" spans="2:5" s="10" customFormat="1" ht="33" customHeight="1" x14ac:dyDescent="0.3">
      <c r="B33" s="231" t="str">
        <f>IF(COUNTA(B28:B30)=0,"",IF(COUNTA(B28:B30)=3,"",IF(COUNTA(B28:B30)=1,"manque 2 joueurs",IF(COUNTA(B28:B30)=2,"manque 1 joueur"))))</f>
        <v/>
      </c>
      <c r="C33" s="5"/>
      <c r="D33" s="229"/>
      <c r="E33" s="176"/>
    </row>
    <row r="35" spans="2:5" x14ac:dyDescent="0.3">
      <c r="B35" s="362" t="s">
        <v>115</v>
      </c>
      <c r="C35" s="362"/>
      <c r="D35" s="362"/>
    </row>
    <row r="38" spans="2:5" x14ac:dyDescent="0.3">
      <c r="B38" s="361" t="s">
        <v>98</v>
      </c>
      <c r="C38" s="361"/>
      <c r="D38" s="361"/>
    </row>
    <row r="39" spans="2:5" ht="29.4" thickBot="1" x14ac:dyDescent="0.35"/>
    <row r="40" spans="2:5" ht="29.4" thickTop="1" x14ac:dyDescent="0.3">
      <c r="B40" s="188" t="s">
        <v>31</v>
      </c>
      <c r="C40" s="189" t="s">
        <v>6</v>
      </c>
      <c r="D40" s="190" t="s">
        <v>67</v>
      </c>
    </row>
    <row r="41" spans="2:5" x14ac:dyDescent="0.3">
      <c r="B41" s="191"/>
      <c r="C41" s="192" t="str">
        <f>IF(ISBLANK(B41),"",INDEX(tab_corresp_ID_cate,E41,$E$16))</f>
        <v/>
      </c>
      <c r="D41" s="193" t="str">
        <f>IF(ISBLANK(B41),"",VLOOKUP(B41,BD_JOUEURS_CATEGORIES,2,0))</f>
        <v/>
      </c>
      <c r="E41" s="187" t="e">
        <f>VLOOKUP(B41,BD_JOUEURS_CATEGORIES,3,0)</f>
        <v>#N/A</v>
      </c>
    </row>
    <row r="42" spans="2:5" ht="29.4" thickBot="1" x14ac:dyDescent="0.35">
      <c r="B42" s="195"/>
      <c r="C42" s="192" t="str">
        <f>IF(ISBLANK(B42),"",INDEX(tab_corresp_ID_cate,E42,$E$16))</f>
        <v/>
      </c>
      <c r="D42" s="193" t="str">
        <f>IF(ISBLANK(B42),"",VLOOKUP(B42,BD_JOUEURS_CATEGORIES,2,0))</f>
        <v/>
      </c>
      <c r="E42" s="187" t="e">
        <f>VLOOKUP(B42,BD_JOUEURS_CATEGORIES,3,0)</f>
        <v>#N/A</v>
      </c>
    </row>
    <row r="43" spans="2:5" ht="9.75" customHeight="1" thickTop="1" x14ac:dyDescent="0.3"/>
    <row r="44" spans="2:5" x14ac:dyDescent="0.3">
      <c r="B44" s="230" t="str">
        <f>IF(AND(B41&lt;&gt;B42,B41&lt;&gt;"",B42&lt;&gt;""),"","Vous n' avez pas encore inscrit les deux joueurs ou vous avez inscrit les deux mêmes")</f>
        <v>Vous n' avez pas encore inscrit les deux joueurs ou vous avez inscrit les deux mêmes</v>
      </c>
    </row>
    <row r="45" spans="2:5" s="10" customFormat="1" ht="33" customHeight="1" x14ac:dyDescent="0.3">
      <c r="B45" s="231" t="str">
        <f>IF(COUNTA(B41:B42)=0,"",IF(COUNTA(B41:B42)=2,"",IF(COUNTA(B41:B42)=1,"manque 1 joueur")))</f>
        <v/>
      </c>
      <c r="C45" s="5"/>
      <c r="D45" s="229"/>
      <c r="E45" s="176"/>
    </row>
    <row r="163" spans="2:2" hidden="1" outlineLevel="1" x14ac:dyDescent="0.3">
      <c r="B163" s="4">
        <v>1</v>
      </c>
    </row>
    <row r="164" spans="2:2" hidden="1" outlineLevel="1" x14ac:dyDescent="0.3">
      <c r="B164" s="4">
        <v>2</v>
      </c>
    </row>
    <row r="165" spans="2:2" hidden="1" outlineLevel="1" x14ac:dyDescent="0.3">
      <c r="B165" s="4">
        <v>3</v>
      </c>
    </row>
    <row r="166" spans="2:2" hidden="1" outlineLevel="1" x14ac:dyDescent="0.3">
      <c r="B166" s="4">
        <v>4</v>
      </c>
    </row>
    <row r="167" spans="2:2" hidden="1" outlineLevel="1" x14ac:dyDescent="0.3">
      <c r="B167" s="4">
        <v>5</v>
      </c>
    </row>
    <row r="168" spans="2:2" hidden="1" outlineLevel="1" x14ac:dyDescent="0.3">
      <c r="B168" s="4">
        <v>6</v>
      </c>
    </row>
    <row r="169" spans="2:2" hidden="1" outlineLevel="1" x14ac:dyDescent="0.3">
      <c r="B169" s="4">
        <v>7</v>
      </c>
    </row>
    <row r="170" spans="2:2" hidden="1" outlineLevel="1" x14ac:dyDescent="0.3">
      <c r="B170" s="4">
        <v>8</v>
      </c>
    </row>
    <row r="171" spans="2:2" hidden="1" outlineLevel="1" x14ac:dyDescent="0.3">
      <c r="B171" s="4">
        <v>9</v>
      </c>
    </row>
    <row r="172" spans="2:2" hidden="1" outlineLevel="1" x14ac:dyDescent="0.3">
      <c r="B172" s="4">
        <v>10</v>
      </c>
    </row>
    <row r="173" spans="2:2" hidden="1" outlineLevel="1" x14ac:dyDescent="0.3">
      <c r="B173" s="4">
        <v>11</v>
      </c>
    </row>
    <row r="174" spans="2:2" hidden="1" outlineLevel="1" x14ac:dyDescent="0.3">
      <c r="B174" s="4">
        <v>12</v>
      </c>
    </row>
    <row r="175" spans="2:2" hidden="1" outlineLevel="1" x14ac:dyDescent="0.3">
      <c r="B175" s="4">
        <v>13</v>
      </c>
    </row>
    <row r="176" spans="2:2" hidden="1" outlineLevel="1" x14ac:dyDescent="0.3">
      <c r="B176" s="4">
        <v>14</v>
      </c>
    </row>
    <row r="177" spans="2:3" hidden="1" outlineLevel="1" x14ac:dyDescent="0.3">
      <c r="B177" s="4">
        <v>15</v>
      </c>
    </row>
    <row r="178" spans="2:3" collapsed="1" x14ac:dyDescent="0.3"/>
    <row r="183" spans="2:3" x14ac:dyDescent="0.3">
      <c r="B183" s="174" t="s">
        <v>86</v>
      </c>
      <c r="C183" s="175">
        <v>1</v>
      </c>
    </row>
    <row r="184" spans="2:3" x14ac:dyDescent="0.3">
      <c r="B184" s="174" t="s">
        <v>87</v>
      </c>
      <c r="C184" s="175">
        <v>2</v>
      </c>
    </row>
    <row r="185" spans="2:3" x14ac:dyDescent="0.3">
      <c r="B185" s="174" t="s">
        <v>88</v>
      </c>
      <c r="C185" s="175">
        <v>3</v>
      </c>
    </row>
    <row r="186" spans="2:3" x14ac:dyDescent="0.3">
      <c r="B186" s="174" t="s">
        <v>89</v>
      </c>
      <c r="C186" s="175">
        <v>4</v>
      </c>
    </row>
  </sheetData>
  <mergeCells count="10">
    <mergeCell ref="B1:D1"/>
    <mergeCell ref="B3:D3"/>
    <mergeCell ref="A5:I5"/>
    <mergeCell ref="D11:J11"/>
    <mergeCell ref="B38:D38"/>
    <mergeCell ref="B35:D35"/>
    <mergeCell ref="B22:D22"/>
    <mergeCell ref="B25:D25"/>
    <mergeCell ref="F13:I17"/>
    <mergeCell ref="B20:D20"/>
  </mergeCells>
  <phoneticPr fontId="0" type="noConversion"/>
  <dataValidations xWindow="416" yWindow="408" count="8">
    <dataValidation type="list" allowBlank="1" showInputMessage="1" showErrorMessage="1" promptTitle="POULE :" prompt="UTILSEZ LA LISTE DEROULANTE" sqref="C15" xr:uid="{00000000-0002-0000-0100-000000000000}">
      <formula1>$B$163:$B$177</formula1>
    </dataValidation>
    <dataValidation type="list" allowBlank="1" showInputMessage="1" showErrorMessage="1" promptTitle="LIEU :" prompt="UTILISEZ LA LISTE DEROULANTE" sqref="C12" xr:uid="{00000000-0002-0000-0100-000001000000}">
      <formula1>"ABMA,ABASM,LIVRY,LA COMETE"</formula1>
    </dataValidation>
    <dataValidation type="list" allowBlank="1" showInputMessage="1" showErrorMessage="1" promptTitle="TOURNOI" prompt="UTILISEZ LA LISTE DEROULANTE" sqref="C14" xr:uid="{00000000-0002-0000-0100-000002000000}">
      <formula1>"1,2,3,FINALE"</formula1>
    </dataValidation>
    <dataValidation type="list" allowBlank="1" showInputMessage="1" showErrorMessage="1" promptTitle="CATEGORIE" prompt="UTILISEZ LA LISTE DEROULANTE" sqref="C17" xr:uid="{00000000-0002-0000-0100-000003000000}">
      <formula1>"R4,R3,R2,R1,N3,R2,R1,N3"</formula1>
    </dataValidation>
    <dataValidation type="list" allowBlank="1" showInputMessage="1" showErrorMessage="1" promptTitle="MODE DE JEU :" prompt="UTILISEZ LA LISTE DEROULANTE" sqref="C16" xr:uid="{00000000-0002-0000-0100-000004000000}">
      <formula1>$B$183:$B$186</formula1>
    </dataValidation>
    <dataValidation type="list" allowBlank="1" showInputMessage="1" showErrorMessage="1" error="UTILISEZ LA LISTE DEROULANTE ! MERCI" prompt="UTILISEZ LA LISTE DEROULANTE" sqref="B41:B42 B29:B30 B28" xr:uid="{00000000-0002-0000-0100-000005000000}">
      <formula1>Noms</formula1>
    </dataValidation>
    <dataValidation type="custom" allowBlank="1" showInputMessage="1" showErrorMessage="1" error="ENTREZ LE NOM DU DIRECTEUR DE JEU ! MERCI" promptTitle="DIRECTEUR DE JEU" prompt="INDIQUEZ SON NOM" sqref="C13" xr:uid="{00000000-0002-0000-0100-000006000000}">
      <formula1>ISERROR(SEARCH(" ",C13))</formula1>
    </dataValidation>
    <dataValidation allowBlank="1" showInputMessage="1" showErrorMessage="1" promptTitle="DATE:" prompt="ENTREZ LA DATE SOUS FORME JJ/MM" sqref="C11" xr:uid="{00000000-0002-0000-0100-000007000000}"/>
  </dataValidations>
  <hyperlinks>
    <hyperlink ref="B35:C35" location="'POULE DE 2'!A1" display="POULE DE 2  JOUEURS" xr:uid="{00000000-0004-0000-0100-000000000000}"/>
    <hyperlink ref="B35:D35" location="'POULE DE 2'!A1" display="SI C' EST UNE POULE DE 2  JOUEURS, CLIQUEZ ICI" xr:uid="{00000000-0004-0000-0100-000001000000}"/>
    <hyperlink ref="B22:C22" location="'POULE DE 2'!A1" display="POULE DE 2  JOUEURS" xr:uid="{00000000-0004-0000-0100-000002000000}"/>
    <hyperlink ref="B22:D22" location="'POULE DE 3 '!A1" display="SI C' EST UNE POULE DE 3  JOUEURS, CLIQUEZ ICI" xr:uid="{00000000-0004-0000-0100-000003000000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0"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3" tint="0.39997558519241921"/>
    <pageSetUpPr fitToPage="1"/>
  </sheetPr>
  <dimension ref="A1:HP240"/>
  <sheetViews>
    <sheetView showGridLines="0" topLeftCell="A16" zoomScale="59" zoomScaleNormal="59" zoomScaleSheetLayoutView="10" workbookViewId="0">
      <selection activeCell="G46" sqref="G46"/>
    </sheetView>
  </sheetViews>
  <sheetFormatPr baseColWidth="10" defaultColWidth="10.69921875" defaultRowHeight="15.6" outlineLevelCol="1" x14ac:dyDescent="0.3"/>
  <cols>
    <col min="1" max="1" width="8.19921875" style="2" customWidth="1"/>
    <col min="2" max="2" width="6.5" style="3" hidden="1" customWidth="1" outlineLevel="1"/>
    <col min="3" max="3" width="67.19921875" style="4" bestFit="1" customWidth="1" collapsed="1"/>
    <col min="4" max="4" width="35.19921875" style="4" customWidth="1"/>
    <col min="5" max="5" width="14.69921875" style="4" customWidth="1"/>
    <col min="6" max="6" width="13" style="4" bestFit="1" customWidth="1"/>
    <col min="7" max="7" width="13" style="4" customWidth="1"/>
    <col min="8" max="8" width="13" style="83" hidden="1" customWidth="1" outlineLevel="1"/>
    <col min="9" max="9" width="20.19921875" style="4" bestFit="1" customWidth="1" collapsed="1"/>
    <col min="10" max="10" width="33.09765625" style="4" customWidth="1"/>
    <col min="11" max="11" width="9.69921875" style="138" hidden="1" customWidth="1" outlineLevel="1"/>
    <col min="12" max="12" width="16.19921875" style="3" hidden="1" customWidth="1" outlineLevel="1"/>
    <col min="13" max="13" width="8.69921875" style="313" customWidth="1" outlineLevel="1"/>
    <col min="14" max="14" width="9.69921875" style="2" customWidth="1"/>
    <col min="15" max="15" width="14.19921875" style="5" bestFit="1" customWidth="1"/>
    <col min="16" max="16" width="23.19921875" style="4" hidden="1" customWidth="1" outlineLevel="1"/>
    <col min="17" max="17" width="22.19921875" style="4" hidden="1" customWidth="1" outlineLevel="1"/>
    <col min="18" max="18" width="27.5" style="4" hidden="1" customWidth="1" outlineLevel="1"/>
    <col min="19" max="19" width="31.19921875" style="4" hidden="1" customWidth="1" outlineLevel="1"/>
    <col min="20" max="20" width="40" style="4" hidden="1" customWidth="1" outlineLevel="1"/>
    <col min="21" max="21" width="46.69921875" style="6" hidden="1" customWidth="1" outlineLevel="1"/>
    <col min="22" max="22" width="33.5" style="6" hidden="1" customWidth="1" outlineLevel="1"/>
    <col min="23" max="23" width="36.5" style="6" hidden="1" customWidth="1" outlineLevel="1"/>
    <col min="24" max="24" width="30.09765625" style="6" hidden="1" customWidth="1" outlineLevel="1"/>
    <col min="25" max="25" width="19.69921875" style="4" hidden="1" customWidth="1" outlineLevel="1"/>
    <col min="26" max="26" width="38.69921875" style="4" hidden="1" customWidth="1" outlineLevel="1"/>
    <col min="27" max="28" width="40.69921875" style="4" hidden="1" customWidth="1" outlineLevel="1"/>
    <col min="29" max="30" width="38.19921875" style="4" hidden="1" customWidth="1" outlineLevel="1"/>
    <col min="31" max="32" width="31.69921875" style="4" hidden="1" customWidth="1" outlineLevel="1"/>
    <col min="33" max="33" width="40.69921875" style="4" hidden="1" customWidth="1" outlineLevel="1"/>
    <col min="34" max="34" width="31.69921875" style="4" hidden="1" customWidth="1" outlineLevel="1"/>
    <col min="35" max="35" width="16.19921875" style="4" bestFit="1" customWidth="1" collapsed="1"/>
    <col min="36" max="36" width="14.19921875" style="4" bestFit="1" customWidth="1"/>
    <col min="37" max="37" width="10.69921875" style="4" bestFit="1" customWidth="1"/>
    <col min="38" max="38" width="7.5" style="4" bestFit="1" customWidth="1"/>
    <col min="39" max="39" width="9" style="4" bestFit="1" customWidth="1"/>
    <col min="40" max="40" width="10" style="4" bestFit="1" customWidth="1"/>
    <col min="41" max="41" width="13.19921875" style="4" customWidth="1"/>
    <col min="42" max="42" width="10" style="4" bestFit="1" customWidth="1"/>
    <col min="43" max="43" width="16.19921875" style="4" customWidth="1"/>
    <col min="44" max="44" width="14.69921875" style="4" bestFit="1" customWidth="1"/>
    <col min="45" max="16384" width="10.69921875" style="4"/>
  </cols>
  <sheetData>
    <row r="1" spans="1:44" ht="33" customHeight="1" x14ac:dyDescent="0.3"/>
    <row r="2" spans="1:44" s="10" customFormat="1" ht="139.94999999999999" customHeight="1" x14ac:dyDescent="0.3">
      <c r="A2" s="5"/>
      <c r="B2" s="9"/>
      <c r="C2" s="358" t="s">
        <v>206</v>
      </c>
      <c r="D2" s="358"/>
      <c r="E2" s="358"/>
      <c r="F2" s="358"/>
      <c r="G2" s="358"/>
      <c r="H2" s="358"/>
      <c r="I2" s="358"/>
      <c r="J2" s="358"/>
      <c r="K2" s="186"/>
      <c r="L2" s="186"/>
      <c r="M2" s="314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19"/>
      <c r="AJ2" s="119"/>
      <c r="AK2" s="119"/>
      <c r="AL2" s="119"/>
      <c r="AM2" s="119"/>
      <c r="AN2" s="119"/>
      <c r="AO2" s="119"/>
      <c r="AP2" s="119"/>
      <c r="AQ2" s="119"/>
      <c r="AR2" s="119"/>
    </row>
    <row r="3" spans="1:44" ht="16.2" thickBot="1" x14ac:dyDescent="0.35"/>
    <row r="4" spans="1:44" ht="32.25" customHeight="1" x14ac:dyDescent="0.3">
      <c r="C4" s="206" t="str">
        <f>'A RENSEIGNER'!B11</f>
        <v xml:space="preserve">DATE DE LA COMPETITION   </v>
      </c>
      <c r="D4" s="204">
        <f>IF(ISBLANK('A RENSEIGNER'!C11),"",'A RENSEIGNER'!C11)</f>
        <v>44633</v>
      </c>
    </row>
    <row r="5" spans="1:44" ht="32.25" customHeight="1" x14ac:dyDescent="0.3">
      <c r="C5" s="207" t="str">
        <f>'A RENSEIGNER'!B12</f>
        <v xml:space="preserve">LIEU   </v>
      </c>
      <c r="D5" s="233" t="str">
        <f>IF(ISBLANK('A RENSEIGNER'!C12),"",'A RENSEIGNER'!C12)</f>
        <v>ABMA</v>
      </c>
      <c r="F5" s="369" t="s">
        <v>118</v>
      </c>
      <c r="G5" s="369"/>
      <c r="H5" s="369"/>
      <c r="I5" s="369"/>
      <c r="J5" s="369"/>
    </row>
    <row r="6" spans="1:44" ht="32.25" customHeight="1" x14ac:dyDescent="0.3">
      <c r="C6" s="208" t="str">
        <f>'A RENSEIGNER'!B13</f>
        <v xml:space="preserve">DIRECTEUR DE JEU   </v>
      </c>
      <c r="D6" s="233" t="str">
        <f>IF(ISBLANK('A RENSEIGNER'!C13),"",'A RENSEIGNER'!C13)</f>
        <v/>
      </c>
      <c r="F6" s="369"/>
      <c r="G6" s="369"/>
      <c r="H6" s="369"/>
      <c r="I6" s="369"/>
      <c r="J6" s="369"/>
    </row>
    <row r="7" spans="1:44" ht="32.25" customHeight="1" x14ac:dyDescent="0.3">
      <c r="C7" s="208" t="str">
        <f>'A RENSEIGNER'!B14</f>
        <v xml:space="preserve">TOURNOI N°   </v>
      </c>
      <c r="D7" s="234" t="str">
        <f>IF(ISBLANK('A RENSEIGNER'!C14),"",'A RENSEIGNER'!C14)</f>
        <v>FINALE</v>
      </c>
    </row>
    <row r="8" spans="1:44" ht="32.25" customHeight="1" x14ac:dyDescent="0.3">
      <c r="C8" s="207" t="str">
        <f>'A RENSEIGNER'!B15</f>
        <v xml:space="preserve">POULE N°   </v>
      </c>
      <c r="D8" s="234">
        <f>IF(ISBLANK('A RENSEIGNER'!C15),"",'A RENSEIGNER'!C15)</f>
        <v>1</v>
      </c>
    </row>
    <row r="9" spans="1:44" ht="32.25" customHeight="1" thickBot="1" x14ac:dyDescent="0.35">
      <c r="C9" s="209" t="str">
        <f>'A RENSEIGNER'!B16</f>
        <v xml:space="preserve">MODE DE JEU    </v>
      </c>
      <c r="D9" s="235" t="str">
        <f>IF(ISBLANK('A RENSEIGNER'!C16),"",'A RENSEIGNER'!C16)</f>
        <v>LIBRE</v>
      </c>
    </row>
    <row r="10" spans="1:44" ht="31.2" x14ac:dyDescent="0.6">
      <c r="C10" s="114"/>
      <c r="D10" s="113"/>
    </row>
    <row r="11" spans="1:44" x14ac:dyDescent="0.3">
      <c r="C11" s="48"/>
      <c r="D11" s="48"/>
    </row>
    <row r="12" spans="1:44" ht="31.2" x14ac:dyDescent="0.6">
      <c r="C12" s="116" t="s">
        <v>62</v>
      </c>
      <c r="D12" s="117" t="s">
        <v>6</v>
      </c>
    </row>
    <row r="14" spans="1:44" ht="31.2" x14ac:dyDescent="0.6">
      <c r="C14" s="118" t="str">
        <f>IF(ISBLANK('A RENSEIGNER'!B28),"",'A RENSEIGNER'!B28)</f>
        <v>JARRETY Didier</v>
      </c>
      <c r="D14" s="118" t="str">
        <f>'A RENSEIGNER'!C28</f>
        <v>N3</v>
      </c>
      <c r="E14" s="342">
        <f>VLOOKUP(D14,$P$34:$Q$38,2,0)</f>
        <v>200</v>
      </c>
      <c r="F14" s="105"/>
      <c r="G14" s="105"/>
      <c r="H14" s="105"/>
      <c r="I14" s="105"/>
      <c r="J14" s="105"/>
      <c r="K14" s="105"/>
      <c r="L14" s="105"/>
      <c r="M14" s="31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</row>
    <row r="15" spans="1:44" ht="31.2" x14ac:dyDescent="0.6">
      <c r="C15" s="118" t="str">
        <f>IF(ISBLANK('A RENSEIGNER'!B29),"",'A RENSEIGNER'!B29)</f>
        <v>SIMON Claude</v>
      </c>
      <c r="D15" s="118" t="str">
        <f>'A RENSEIGNER'!C29</f>
        <v>N3</v>
      </c>
      <c r="E15" s="111">
        <f>VLOOKUP(D15,$P$34:$Q$38,2,0)</f>
        <v>200</v>
      </c>
    </row>
    <row r="16" spans="1:44" ht="31.2" x14ac:dyDescent="0.6">
      <c r="C16" s="118" t="str">
        <f>IF(ISBLANK('A RENSEIGNER'!B30),"",'A RENSEIGNER'!B30)</f>
        <v>RIEGEL Serge</v>
      </c>
      <c r="D16" s="118" t="str">
        <f>'A RENSEIGNER'!C30</f>
        <v>N3</v>
      </c>
      <c r="E16" s="111">
        <f>VLOOKUP(D16,$P$34:$Q$38,2,0)</f>
        <v>200</v>
      </c>
    </row>
    <row r="17" spans="1:44" s="6" customFormat="1" ht="34.5" customHeight="1" x14ac:dyDescent="0.6">
      <c r="A17" s="3"/>
      <c r="B17" s="3"/>
      <c r="C17" s="185"/>
      <c r="D17" s="185"/>
      <c r="E17" s="111"/>
      <c r="K17" s="138"/>
      <c r="L17" s="3"/>
      <c r="M17" s="313"/>
      <c r="N17" s="3"/>
      <c r="O17" s="9"/>
    </row>
    <row r="18" spans="1:44" s="6" customFormat="1" ht="31.8" thickBot="1" x14ac:dyDescent="0.65">
      <c r="A18" s="3"/>
      <c r="B18" s="3"/>
      <c r="C18" s="185"/>
      <c r="D18" s="185"/>
      <c r="E18" s="111"/>
      <c r="K18" s="138"/>
      <c r="L18" s="3"/>
      <c r="M18" s="313"/>
      <c r="N18" s="3"/>
      <c r="O18" s="9"/>
    </row>
    <row r="19" spans="1:44" ht="46.8" thickBot="1" x14ac:dyDescent="0.65">
      <c r="C19" s="373" t="str">
        <f>IF(ISBLANK('A RENSEIGNER'!C16),"",IF('A RENSEIGNER'!C16="3 BANDES","LA DISTANCE DE LA POULE EST DE"&amp;" "&amp;IF(AND(D14=D15=D16),VLOOKUP(D14,P34:Q38,2,0),MAX(E14:E16))&amp;"  "&amp;"POINTS EN 50 REPRISES","LA DISTANCE DE LA POULE EST DE"&amp;" "&amp;IF(AND(D14=D15=D16),VLOOKUP(D14,P34:Q38,2,0),MAX(E14:E16))&amp;"  "&amp;"POINTS SANS LIMITATION DE REPRISES"))</f>
        <v>LA DISTANCE DE LA POULE EST DE 200  POINTS SANS LIMITATION DE REPRISES</v>
      </c>
      <c r="D19" s="374"/>
      <c r="E19" s="374"/>
      <c r="F19" s="374"/>
      <c r="G19" s="374"/>
      <c r="H19" s="374"/>
      <c r="I19" s="374"/>
      <c r="J19" s="375"/>
      <c r="K19" s="336"/>
      <c r="L19" s="336"/>
      <c r="M19" s="316"/>
      <c r="N19" s="184"/>
      <c r="O19" s="184"/>
      <c r="P19" s="184"/>
      <c r="Q19" s="184"/>
      <c r="R19" s="184"/>
      <c r="S19" s="184"/>
      <c r="T19" s="184"/>
      <c r="U19" s="184"/>
      <c r="AI19" s="8"/>
      <c r="AJ19" s="8"/>
      <c r="AK19" s="8"/>
      <c r="AL19" s="8"/>
      <c r="AM19" s="8"/>
      <c r="AN19" s="8"/>
      <c r="AO19" s="8"/>
      <c r="AP19" s="8"/>
      <c r="AQ19" s="8"/>
      <c r="AR19" s="8"/>
    </row>
    <row r="20" spans="1:44" s="6" customFormat="1" ht="46.2" x14ac:dyDescent="0.6">
      <c r="A20" s="3"/>
      <c r="B20" s="3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316"/>
      <c r="N20" s="184"/>
      <c r="O20" s="184"/>
      <c r="P20" s="184"/>
      <c r="Q20" s="184"/>
      <c r="R20" s="184"/>
      <c r="S20" s="184"/>
      <c r="T20" s="184"/>
      <c r="U20" s="184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</row>
    <row r="21" spans="1:44" ht="31.2" x14ac:dyDescent="0.6">
      <c r="C21" s="377" t="s">
        <v>116</v>
      </c>
      <c r="D21" s="377"/>
      <c r="E21" s="377"/>
      <c r="F21" s="377"/>
      <c r="G21" s="377"/>
      <c r="H21" s="377"/>
      <c r="I21" s="377"/>
      <c r="J21" s="377"/>
      <c r="K21" s="328"/>
      <c r="L21" s="328"/>
      <c r="M21" s="337"/>
      <c r="N21" s="61"/>
      <c r="O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</row>
    <row r="23" spans="1:44" ht="16.2" thickBot="1" x14ac:dyDescent="0.35"/>
    <row r="24" spans="1:44" s="10" customFormat="1" ht="22.95" customHeight="1" thickBot="1" x14ac:dyDescent="0.35">
      <c r="A24" s="5"/>
      <c r="B24" s="9"/>
      <c r="C24" s="366" t="s">
        <v>5</v>
      </c>
      <c r="D24" s="367"/>
      <c r="E24" s="367"/>
      <c r="F24" s="367"/>
      <c r="G24" s="367"/>
      <c r="H24" s="367"/>
      <c r="I24" s="367"/>
      <c r="J24" s="368"/>
      <c r="K24" s="329"/>
      <c r="L24" s="329"/>
      <c r="M24" s="317"/>
      <c r="P24" s="370" t="s">
        <v>8</v>
      </c>
      <c r="Q24" s="371"/>
      <c r="R24" s="371"/>
      <c r="S24" s="371"/>
      <c r="T24" s="371"/>
      <c r="U24" s="371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  <c r="AF24" s="371"/>
      <c r="AG24" s="371"/>
      <c r="AH24" s="372"/>
    </row>
    <row r="25" spans="1:44" ht="21" customHeight="1" x14ac:dyDescent="0.3">
      <c r="U25" s="4"/>
      <c r="V25" s="4"/>
      <c r="W25" s="4"/>
      <c r="X25" s="4"/>
    </row>
    <row r="26" spans="1:44" s="15" customFormat="1" ht="57.75" customHeight="1" x14ac:dyDescent="0.3">
      <c r="A26" s="60"/>
      <c r="B26" s="11"/>
      <c r="C26" s="12" t="s">
        <v>0</v>
      </c>
      <c r="D26" s="12" t="s">
        <v>6</v>
      </c>
      <c r="E26" s="12" t="s">
        <v>1</v>
      </c>
      <c r="F26" s="12" t="s">
        <v>2</v>
      </c>
      <c r="G26" s="12" t="s">
        <v>60</v>
      </c>
      <c r="H26" s="85"/>
      <c r="I26" s="13" t="s">
        <v>3</v>
      </c>
      <c r="J26" s="12" t="s">
        <v>4</v>
      </c>
      <c r="K26" s="311" t="s">
        <v>24</v>
      </c>
      <c r="L26" s="311" t="s">
        <v>23</v>
      </c>
      <c r="M26" s="318" t="s">
        <v>122</v>
      </c>
      <c r="P26" s="66" t="s">
        <v>0</v>
      </c>
      <c r="Q26" s="66" t="s">
        <v>6</v>
      </c>
      <c r="R26" s="16" t="s">
        <v>9</v>
      </c>
      <c r="S26" s="16" t="s">
        <v>10</v>
      </c>
      <c r="T26" s="16" t="s">
        <v>13</v>
      </c>
      <c r="U26" s="16" t="s">
        <v>11</v>
      </c>
      <c r="V26" s="16" t="s">
        <v>61</v>
      </c>
      <c r="W26" s="16" t="s">
        <v>7</v>
      </c>
      <c r="X26" s="17" t="s">
        <v>14</v>
      </c>
      <c r="Y26" s="17" t="s">
        <v>15</v>
      </c>
      <c r="Z26" s="17" t="s">
        <v>12</v>
      </c>
      <c r="AA26" s="17" t="s">
        <v>27</v>
      </c>
      <c r="AB26" s="17" t="s">
        <v>28</v>
      </c>
      <c r="AC26" s="17" t="s">
        <v>18</v>
      </c>
      <c r="AD26" s="17" t="s">
        <v>19</v>
      </c>
      <c r="AE26" s="17" t="s">
        <v>25</v>
      </c>
      <c r="AF26" s="17" t="s">
        <v>26</v>
      </c>
      <c r="AG26" s="17" t="s">
        <v>29</v>
      </c>
      <c r="AH26" s="17" t="s">
        <v>30</v>
      </c>
    </row>
    <row r="27" spans="1:44" s="18" customFormat="1" ht="30.75" customHeight="1" x14ac:dyDescent="0.45">
      <c r="B27" s="19">
        <f>VLOOKUP(D27,CATE_COR,2,0)</f>
        <v>5</v>
      </c>
      <c r="C27" s="108"/>
      <c r="D27" s="20" t="str">
        <f>'A RENSEIGNER'!C28</f>
        <v>N3</v>
      </c>
      <c r="E27" s="20"/>
      <c r="F27" s="20"/>
      <c r="G27" s="20"/>
      <c r="H27" s="86"/>
      <c r="I27" s="21"/>
      <c r="J27" s="20"/>
      <c r="K27" s="333"/>
      <c r="L27" s="312"/>
      <c r="M27" s="319"/>
      <c r="P27" s="67" t="str">
        <f>IF(ISBLANK('A RENSEIGNER'!B28),"",'A RENSEIGNER'!B28)</f>
        <v>JARRETY Didier</v>
      </c>
      <c r="Q27" s="67" t="str">
        <f>'A RENSEIGNER'!C28</f>
        <v>N3</v>
      </c>
      <c r="R27" s="23">
        <f>IF(ISBLANK('A RENSEIGNER'!B28),"",E36+E44)</f>
        <v>400</v>
      </c>
      <c r="S27" s="23">
        <f>IF(ISBLANK('A RENSEIGNER'!B28),"",F36+F44)</f>
        <v>60</v>
      </c>
      <c r="T27" s="24">
        <f>IF(ISBLANK('A RENSEIGNER'!B28),"",R27/S27)</f>
        <v>6.666666666666667</v>
      </c>
      <c r="U27" s="24">
        <f>IF(ISBLANK('A RENSEIGNER'!B28),"",MAX(M36,M44))</f>
        <v>8.3333333333333339</v>
      </c>
      <c r="V27" s="70">
        <f>IF(ISBLANK('A RENSEIGNER'!B28),"",MAX(G36,G44))</f>
        <v>32</v>
      </c>
      <c r="W27" s="23">
        <f>IF(ISBLANK('A RENSEIGNER'!B28),"",J36+J44)</f>
        <v>4</v>
      </c>
      <c r="X27" s="25">
        <f>IF(ISBLANK('A RENSEIGNER'!B28),"",W27*1000000000+T27*1000000+U27*10000+V27)</f>
        <v>4006750032</v>
      </c>
      <c r="Y27" s="25">
        <f>IF(ISBLANK('A RENSEIGNER'!B28),"",RANK(X27,$X$27:$X$29,0))</f>
        <v>1</v>
      </c>
      <c r="Z27" s="26">
        <f>IF(ISBLANK('A RENSEIGNER'!B28),"",IF(Y27=1,8,IF(Y27=2,5,IF(Y27=3,3))))</f>
        <v>8</v>
      </c>
      <c r="AA27" s="27">
        <f>IF(J36=0,0,IF(ISBLANK('A RENSEIGNER'!B28),"",IF(I36&gt;VLOOKUP(D36,$T$34:$V$38,3,0),2,IF(I36&lt;VLOOKUP(D36,$T$34:$V$38,2,0),0,1))))</f>
        <v>0</v>
      </c>
      <c r="AB27" s="27">
        <f>IF(J44=0,0,IF(ISBLANK('A RENSEIGNER'!B28),"",IF(I44&gt;VLOOKUP(D44,$T$34:$V$38,3,0),2,IF(I44&lt;VLOOKUP(D44,$T$34:$V$38,2,0),0,1))))</f>
        <v>1</v>
      </c>
      <c r="AC27" s="26">
        <f>IF(ISBLANK('A RENSEIGNER'!B28),"",K36)</f>
        <v>0</v>
      </c>
      <c r="AD27" s="26">
        <f>IF(ISBLANK('A RENSEIGNER'!B28),"",K44)</f>
        <v>0</v>
      </c>
      <c r="AE27" s="26">
        <f>IF(ISBLANK('A RENSEIGNER'!B28),"",L36)</f>
        <v>0</v>
      </c>
      <c r="AF27" s="26">
        <f>IF(ISBLANK('A RENSEIGNER'!B28),"",L44)</f>
        <v>0</v>
      </c>
      <c r="AG27" s="26">
        <f>IF(ISBLANK('A RENSEIGNER'!B28),"",SUM(AA27:AF27))</f>
        <v>1</v>
      </c>
      <c r="AH27" s="26">
        <f>IF(ISBLANK('A RENSEIGNER'!B28),"",SUM(Z27,AG27))</f>
        <v>9</v>
      </c>
      <c r="AI27" s="28"/>
    </row>
    <row r="28" spans="1:44" s="18" customFormat="1" ht="33.6" x14ac:dyDescent="0.65">
      <c r="B28" s="19">
        <f>VLOOKUP(D28,CATE_COR,2,0)</f>
        <v>5</v>
      </c>
      <c r="C28" s="72" t="str">
        <f>IF(ISBLANK('A RENSEIGNER'!B29),"",'A RENSEIGNER'!B29)</f>
        <v>SIMON Claude</v>
      </c>
      <c r="D28" s="72" t="str">
        <f>IF(ISBLANK('A RENSEIGNER'!C29),"",'A RENSEIGNER'!C29)</f>
        <v>N3</v>
      </c>
      <c r="E28" s="144">
        <v>141</v>
      </c>
      <c r="F28" s="144">
        <v>28</v>
      </c>
      <c r="G28" s="144">
        <v>18</v>
      </c>
      <c r="H28" s="72">
        <f>IF(G28&lt;I28,1,0)</f>
        <v>0</v>
      </c>
      <c r="I28" s="310">
        <f>IF(OR(E28="",F28=""),"",E28/F28)</f>
        <v>5.0357142857142856</v>
      </c>
      <c r="J28" s="72">
        <f>IF(E28="","",IF(E28&gt;E29,2,IF(E28=E29,1,IF(E28&lt;E29,0))))</f>
        <v>0</v>
      </c>
      <c r="K28" s="330">
        <f>IF(B28&lt;B29,1,0)</f>
        <v>0</v>
      </c>
      <c r="L28" s="331">
        <f>IF(K28=0,0,IF(J28=2,3,IF(J28=1,2,IF(J28=0,1))))</f>
        <v>0</v>
      </c>
      <c r="M28" s="319">
        <f>IF(J28=0,0,I28)</f>
        <v>0</v>
      </c>
      <c r="P28" s="67" t="str">
        <f>IF(ISBLANK('A RENSEIGNER'!B29),"",'A RENSEIGNER'!B29)</f>
        <v>SIMON Claude</v>
      </c>
      <c r="Q28" s="67" t="str">
        <f>'A RENSEIGNER'!C29</f>
        <v>N3</v>
      </c>
      <c r="R28" s="23">
        <f>IF(ISBLANK('A RENSEIGNER'!B29),"",E28+E37)</f>
        <v>270</v>
      </c>
      <c r="S28" s="23">
        <f>IF(ISBLANK('A RENSEIGNER'!B29),"",F28+F37)</f>
        <v>64</v>
      </c>
      <c r="T28" s="24">
        <f>IF(ISBLANK('A RENSEIGNER'!B29),"",R28/S28)</f>
        <v>4.21875</v>
      </c>
      <c r="U28" s="24">
        <f>IF(ISBLANK('A RENSEIGNER'!B29),"",MAX(M28,M37))</f>
        <v>0</v>
      </c>
      <c r="V28" s="70">
        <f>IF(ISBLANK('A RENSEIGNER'!B29),"",MAX(G28,G37))</f>
        <v>21</v>
      </c>
      <c r="W28" s="23">
        <f>IF(ISBLANK('A RENSEIGNER'!B29),"",J28+J37)</f>
        <v>0</v>
      </c>
      <c r="X28" s="25">
        <f>IF(ISBLANK('A RENSEIGNER'!B29),"",W28*1000000000+T28*1000000+U28*10000+V28)</f>
        <v>4218771</v>
      </c>
      <c r="Y28" s="25">
        <f>IF(ISBLANK('A RENSEIGNER'!B29),"",RANK(X28,$X$27:$X$29,0))</f>
        <v>3</v>
      </c>
      <c r="Z28" s="26">
        <f>IF(ISBLANK('A RENSEIGNER'!B29),"",IF(Y28=1,8,IF(Y28=2,5,IF(Y28=3,3))))</f>
        <v>3</v>
      </c>
      <c r="AA28" s="27">
        <f>IF(J28=0,0,IF(ISBLANK('A RENSEIGNER'!B29),"",IF(I28&gt;VLOOKUP(D28,$T$34:$V$38,3,0),2,IF(I28&lt;VLOOKUP(D28,$T$34:$V$38,2,0),0,1))))</f>
        <v>0</v>
      </c>
      <c r="AB28" s="27">
        <f>IF(J37=0,0,IF(ISBLANK('A RENSEIGNER'!B29),"",IF(I37&gt;VLOOKUP(D37,$T$34:$V$38,3,0),2,IF(I37&lt;VLOOKUP(D37,$T$34:$V$38,2,0),0,1))))</f>
        <v>0</v>
      </c>
      <c r="AC28" s="26">
        <f>IF(ISBLANK('A RENSEIGNER'!B29),"",K28)</f>
        <v>0</v>
      </c>
      <c r="AD28" s="26">
        <f>IF(ISBLANK('A RENSEIGNER'!B29),"",K37)</f>
        <v>0</v>
      </c>
      <c r="AE28" s="26">
        <f>IF(ISBLANK('A RENSEIGNER'!B29),"",L28)</f>
        <v>0</v>
      </c>
      <c r="AF28" s="26">
        <f>IF(ISBLANK('A RENSEIGNER'!B29),"",L37)</f>
        <v>0</v>
      </c>
      <c r="AG28" s="26">
        <f>IF(ISBLANK('A RENSEIGNER'!B29),"",SUM(AA28:AF28))</f>
        <v>0</v>
      </c>
      <c r="AH28" s="26">
        <f>IF(ISBLANK('A RENSEIGNER'!B29),"",SUM(Z28,AG28))</f>
        <v>3</v>
      </c>
    </row>
    <row r="29" spans="1:44" s="18" customFormat="1" ht="33.6" x14ac:dyDescent="0.65">
      <c r="B29" s="19">
        <f>VLOOKUP(D29,CATE_COR,2,0)</f>
        <v>5</v>
      </c>
      <c r="C29" s="72" t="str">
        <f>IF(ISBLANK('A RENSEIGNER'!B30),"",'A RENSEIGNER'!B30)</f>
        <v>RIEGEL Serge</v>
      </c>
      <c r="D29" s="72" t="str">
        <f>IF(ISBLANK('A RENSEIGNER'!C30),"",'A RENSEIGNER'!C30)</f>
        <v>N3</v>
      </c>
      <c r="E29" s="144">
        <v>200</v>
      </c>
      <c r="F29" s="82">
        <f>IF(ISBLANK(F28),"",F28)</f>
        <v>28</v>
      </c>
      <c r="G29" s="144">
        <v>30</v>
      </c>
      <c r="H29" s="72">
        <f>IF(G29&lt;I29,1,0)</f>
        <v>0</v>
      </c>
      <c r="I29" s="310">
        <f>IF(OR(E29="",F29=""),"",E29/F29)</f>
        <v>7.1428571428571432</v>
      </c>
      <c r="J29" s="72">
        <f>IF(E29="","",IF(E29&gt;E28,2,IF(E29=E28,1,IF(E29&lt;E28,0))))</f>
        <v>2</v>
      </c>
      <c r="K29" s="330">
        <f>IF(B29&lt;B28,1,0)</f>
        <v>0</v>
      </c>
      <c r="L29" s="331">
        <f>IF(K29=0,0,IF(J29=2,3,IF(J29=1,2,IF(J29=0,1))))</f>
        <v>0</v>
      </c>
      <c r="M29" s="319">
        <f>IF(J29=0,0,I29)</f>
        <v>7.1428571428571432</v>
      </c>
      <c r="P29" s="67" t="str">
        <f>IF(ISBLANK('A RENSEIGNER'!B30),"",'A RENSEIGNER'!B30)</f>
        <v>RIEGEL Serge</v>
      </c>
      <c r="Q29" s="67" t="str">
        <f>'A RENSEIGNER'!C30</f>
        <v>N3</v>
      </c>
      <c r="R29" s="23">
        <f>IF(ISBLANK('A RENSEIGNER'!B30),"",E29+E46)</f>
        <v>261</v>
      </c>
      <c r="S29" s="23">
        <f>IF(ISBLANK('A RENSEIGNER'!B30),"",F29+F46)</f>
        <v>52</v>
      </c>
      <c r="T29" s="24">
        <f>IF(ISBLANK('A RENSEIGNER'!B30),"",R29/S29)</f>
        <v>5.0192307692307692</v>
      </c>
      <c r="U29" s="24">
        <f>IF(ISBLANK('A RENSEIGNER'!B30),"",MAX(M29,M46))</f>
        <v>7.1428571428571432</v>
      </c>
      <c r="V29" s="70">
        <f>IF(ISBLANK('A RENSEIGNER'!B30),"",MAX(G29,G46))</f>
        <v>30</v>
      </c>
      <c r="W29" s="23">
        <f>IF(ISBLANK('A RENSEIGNER'!B30),"",J29+J46)</f>
        <v>2</v>
      </c>
      <c r="X29" s="25">
        <f>IF(ISBLANK('A RENSEIGNER'!B30),"",W29*1000000000+T29*1000000+U29*10000+V29)</f>
        <v>2005090689.3406594</v>
      </c>
      <c r="Y29" s="25">
        <f>IF(ISBLANK('A RENSEIGNER'!B30),"",RANK(X29,$X$27:$X$29,0))</f>
        <v>2</v>
      </c>
      <c r="Z29" s="26">
        <f>IF(ISBLANK('A RENSEIGNER'!B30),"",IF(Y29=1,8,IF(Y29=2,5,IF(Y29=3,3))))</f>
        <v>5</v>
      </c>
      <c r="AA29" s="27">
        <f>IF(J29=0,0,IF(ISBLANK('A RENSEIGNER'!B30),"",IF(I29&gt;VLOOKUP(D29,$T$34:$V$38,3,0),2,IF(I29&lt;VLOOKUP(D29,$T$34:$V$38,2,0),0,1))))</f>
        <v>1</v>
      </c>
      <c r="AB29" s="27">
        <f>IF(J46=0,0,IF(ISBLANK('A RENSEIGNER'!B30),"",IF(I46&gt;VLOOKUP(D46,$T$34:$V$38,3,0),2,IF(I46&lt;VLOOKUP(D46,$T$34:$V$38,2,0),0,1))))</f>
        <v>0</v>
      </c>
      <c r="AC29" s="26">
        <f>IF(ISBLANK('A RENSEIGNER'!B30),"",K46)</f>
        <v>0</v>
      </c>
      <c r="AD29" s="26">
        <f>IF(ISBLANK('A RENSEIGNER'!B30),"",K46)</f>
        <v>0</v>
      </c>
      <c r="AE29" s="26">
        <f>IF(ISBLANK('A RENSEIGNER'!B30),"",L29)</f>
        <v>0</v>
      </c>
      <c r="AF29" s="26">
        <f>IF(ISBLANK('A RENSEIGNER'!B30),"",L46)</f>
        <v>0</v>
      </c>
      <c r="AG29" s="26">
        <f>IF(ISBLANK('A RENSEIGNER'!B30),"",SUM(AA29:AF29))</f>
        <v>1</v>
      </c>
      <c r="AH29" s="26">
        <f>IF(ISBLANK('A RENSEIGNER'!B30),"",SUM(Z29,AG29))</f>
        <v>6</v>
      </c>
    </row>
    <row r="32" spans="1:44" ht="48" customHeight="1" thickBot="1" x14ac:dyDescent="0.35">
      <c r="AA32" s="376"/>
      <c r="AB32" s="376"/>
    </row>
    <row r="33" spans="1:34" s="15" customFormat="1" ht="30" customHeight="1" thickBot="1" x14ac:dyDescent="0.35">
      <c r="A33" s="60"/>
      <c r="B33" s="5"/>
      <c r="C33" s="366" t="s">
        <v>36</v>
      </c>
      <c r="D33" s="367"/>
      <c r="E33" s="367"/>
      <c r="F33" s="367"/>
      <c r="G33" s="367"/>
      <c r="H33" s="367"/>
      <c r="I33" s="367"/>
      <c r="J33" s="368"/>
      <c r="K33" s="329"/>
      <c r="L33" s="329"/>
      <c r="M33" s="320"/>
      <c r="P33" s="379" t="s">
        <v>38</v>
      </c>
      <c r="Q33" s="380"/>
      <c r="R33" s="381"/>
      <c r="S33" s="30"/>
      <c r="T33" s="379" t="s">
        <v>41</v>
      </c>
      <c r="U33" s="380"/>
      <c r="V33" s="381"/>
      <c r="W33" s="69"/>
      <c r="AA33" s="376"/>
      <c r="AB33" s="376"/>
    </row>
    <row r="34" spans="1:34" s="30" customFormat="1" ht="37.950000000000003" customHeight="1" x14ac:dyDescent="0.3">
      <c r="B34" s="2"/>
      <c r="C34" s="5"/>
      <c r="D34" s="4"/>
      <c r="E34" s="4"/>
      <c r="F34" s="4"/>
      <c r="G34" s="4"/>
      <c r="H34" s="83"/>
      <c r="I34" s="4"/>
      <c r="J34" s="4"/>
      <c r="K34" s="6"/>
      <c r="L34" s="6"/>
      <c r="M34" s="321"/>
      <c r="P34" s="32" t="s">
        <v>16</v>
      </c>
      <c r="Q34" s="33">
        <f>VLOOKUP('A RENSEIGNER'!$C$16&amp;'POULE DE 3 '!P34,tabdistance,4,0)</f>
        <v>50</v>
      </c>
      <c r="R34" s="33" t="str">
        <f>VLOOKUP('A RENSEIGNER'!$C$16&amp;'POULE DE 3 '!P34,tabdistance,5,0)</f>
        <v>PC</v>
      </c>
      <c r="T34" s="32" t="s">
        <v>16</v>
      </c>
      <c r="U34" s="164">
        <f>VLOOKUP('A RENSEIGNER'!$C$16&amp;'POULE DE 3 '!T34,tablemoy,4,0)</f>
        <v>0</v>
      </c>
      <c r="V34" s="164">
        <f>VLOOKUP('A RENSEIGNER'!$C$16&amp;'POULE DE 3 '!T34,tablemoy,5,0)</f>
        <v>1.1999998999999999</v>
      </c>
      <c r="AA34" s="376"/>
      <c r="AB34" s="376"/>
    </row>
    <row r="35" spans="1:34" s="30" customFormat="1" ht="51.75" customHeight="1" x14ac:dyDescent="0.3">
      <c r="B35" s="60"/>
      <c r="C35" s="12" t="s">
        <v>0</v>
      </c>
      <c r="D35" s="12" t="s">
        <v>6</v>
      </c>
      <c r="E35" s="12" t="s">
        <v>1</v>
      </c>
      <c r="F35" s="12" t="s">
        <v>2</v>
      </c>
      <c r="G35" s="12" t="s">
        <v>60</v>
      </c>
      <c r="H35" s="85"/>
      <c r="I35" s="12" t="s">
        <v>3</v>
      </c>
      <c r="J35" s="12" t="s">
        <v>4</v>
      </c>
      <c r="K35" s="311" t="s">
        <v>24</v>
      </c>
      <c r="L35" s="311" t="s">
        <v>23</v>
      </c>
      <c r="M35" s="318" t="s">
        <v>122</v>
      </c>
      <c r="P35" s="32" t="s">
        <v>17</v>
      </c>
      <c r="Q35" s="33">
        <f>VLOOKUP('A RENSEIGNER'!$C$16&amp;'POULE DE 3 '!P35,tabdistance,4,0)</f>
        <v>70</v>
      </c>
      <c r="R35" s="33" t="str">
        <f>VLOOKUP('A RENSEIGNER'!$C$16&amp;'POULE DE 3 '!P35,tabdistance,5,0)</f>
        <v>PC</v>
      </c>
      <c r="T35" s="32" t="s">
        <v>17</v>
      </c>
      <c r="U35" s="164">
        <f>VLOOKUP('A RENSEIGNER'!$C$16&amp;'POULE DE 3 '!T35,tablemoy,4,0)</f>
        <v>1.2</v>
      </c>
      <c r="V35" s="164">
        <f>VLOOKUP('A RENSEIGNER'!$C$16&amp;'POULE DE 3 '!T35,tablemoy,5,0)</f>
        <v>2.2999990000000001</v>
      </c>
      <c r="AA35" s="376"/>
      <c r="AB35" s="376"/>
    </row>
    <row r="36" spans="1:34" s="30" customFormat="1" ht="36.75" customHeight="1" x14ac:dyDescent="0.45">
      <c r="B36" s="19">
        <f>VLOOKUP(D36,CATE_COR,2,0)</f>
        <v>5</v>
      </c>
      <c r="C36" s="72" t="str">
        <f>IF(ISBLANK('A RENSEIGNER'!B28),"",'A RENSEIGNER'!B28)</f>
        <v>JARRETY Didier</v>
      </c>
      <c r="D36" s="72" t="str">
        <f>IF(ISBLANK('A RENSEIGNER'!C28),"",'A RENSEIGNER'!C28)</f>
        <v>N3</v>
      </c>
      <c r="E36" s="144">
        <v>200</v>
      </c>
      <c r="F36" s="144">
        <v>36</v>
      </c>
      <c r="G36" s="144">
        <v>25</v>
      </c>
      <c r="H36" s="72">
        <f>IF(G36&lt;I36,1,0)</f>
        <v>0</v>
      </c>
      <c r="I36" s="310">
        <f>IF(OR(E36="",F36=""),"",E36/F36)</f>
        <v>5.5555555555555554</v>
      </c>
      <c r="J36" s="72">
        <f>IF(E36="","",IF(E36&gt;E37,2,IF(E36=E37,1,IF(E36&lt;E37,0))))</f>
        <v>2</v>
      </c>
      <c r="K36" s="333">
        <f>IF(B36&lt;B37,1,0)</f>
        <v>0</v>
      </c>
      <c r="L36" s="312">
        <f>IF(K36=0,0,IF(J36=2,3,IF(J36=1,2,IF(J36=0,1))))</f>
        <v>0</v>
      </c>
      <c r="M36" s="319">
        <f>IF(J36=0,0,I36)</f>
        <v>5.5555555555555554</v>
      </c>
      <c r="P36" s="32" t="s">
        <v>22</v>
      </c>
      <c r="Q36" s="33">
        <f>VLOOKUP('A RENSEIGNER'!$C$16&amp;'POULE DE 3 '!P36,tabdistance,4,0)</f>
        <v>100</v>
      </c>
      <c r="R36" s="33" t="str">
        <f>VLOOKUP('A RENSEIGNER'!$C$16&amp;'POULE DE 3 '!P36,tabdistance,5,0)</f>
        <v>PC</v>
      </c>
      <c r="T36" s="32" t="s">
        <v>22</v>
      </c>
      <c r="U36" s="164">
        <f>VLOOKUP('A RENSEIGNER'!$C$16&amp;'POULE DE 3 '!T36,tablemoy,4,0)</f>
        <v>2.2999999999999998</v>
      </c>
      <c r="V36" s="164">
        <f>VLOOKUP('A RENSEIGNER'!$C$16&amp;'POULE DE 3 '!T36,tablemoy,5,0)</f>
        <v>3.9999999000000002</v>
      </c>
      <c r="AA36" s="376"/>
      <c r="AB36" s="376"/>
    </row>
    <row r="37" spans="1:34" s="30" customFormat="1" ht="36.75" customHeight="1" x14ac:dyDescent="0.45">
      <c r="B37" s="19">
        <f>VLOOKUP(D37,CATE_COR,2,0)</f>
        <v>5</v>
      </c>
      <c r="C37" s="72" t="str">
        <f>IF(ISBLANK('A RENSEIGNER'!B29),"",'A RENSEIGNER'!B29)</f>
        <v>SIMON Claude</v>
      </c>
      <c r="D37" s="72" t="str">
        <f>IF(ISBLANK('A RENSEIGNER'!C29),"",'A RENSEIGNER'!C29)</f>
        <v>N3</v>
      </c>
      <c r="E37" s="144">
        <v>129</v>
      </c>
      <c r="F37" s="72">
        <f>IF(ISBLANK(F36),"",F36)</f>
        <v>36</v>
      </c>
      <c r="G37" s="144">
        <v>21</v>
      </c>
      <c r="H37" s="72">
        <f>IF(G37&lt;I37,1,0)</f>
        <v>0</v>
      </c>
      <c r="I37" s="310">
        <f>IF(OR(E37="",F37=""),"",E37/F37)</f>
        <v>3.5833333333333335</v>
      </c>
      <c r="J37" s="72">
        <f>IF(E37="","",IF(E37&gt;E36,2,IF(E37=E36,1,IF(E37&lt;E36,0))))</f>
        <v>0</v>
      </c>
      <c r="K37" s="333">
        <f>IF(B37&lt;B36,1,0)</f>
        <v>0</v>
      </c>
      <c r="L37" s="312">
        <f>IF(K37=0,0,IF(J37=2,3,IF(J37=1,2,IF(J37=0,1))))</f>
        <v>0</v>
      </c>
      <c r="M37" s="319">
        <f>IF(J37=0,0,I37)</f>
        <v>0</v>
      </c>
      <c r="P37" s="32" t="s">
        <v>21</v>
      </c>
      <c r="Q37" s="33">
        <f>VLOOKUP('A RENSEIGNER'!$C$16&amp;'POULE DE 3 '!P37,tabdistance,4,0)</f>
        <v>150</v>
      </c>
      <c r="R37" s="33" t="str">
        <f>VLOOKUP('A RENSEIGNER'!$C$16&amp;'POULE DE 3 '!P37,tabdistance,5,0)</f>
        <v>PC</v>
      </c>
      <c r="T37" s="32" t="s">
        <v>21</v>
      </c>
      <c r="U37" s="164">
        <f>VLOOKUP('A RENSEIGNER'!$C$16&amp;'POULE DE 3 '!T37,tablemoy,4,0)</f>
        <v>4</v>
      </c>
      <c r="V37" s="164">
        <f>VLOOKUP('A RENSEIGNER'!$C$16&amp;'POULE DE 3 '!T37,tablemoy,5,0)</f>
        <v>5.9999998999999997</v>
      </c>
      <c r="AA37" s="376"/>
      <c r="AB37" s="376"/>
    </row>
    <row r="38" spans="1:34" s="30" customFormat="1" ht="36.75" customHeight="1" x14ac:dyDescent="0.45">
      <c r="B38" s="19">
        <f>VLOOKUP(D38,CATE_COR,2,0)</f>
        <v>5</v>
      </c>
      <c r="C38" s="108"/>
      <c r="D38" s="20" t="str">
        <f>'A RENSEIGNER'!C30</f>
        <v>N3</v>
      </c>
      <c r="E38" s="20"/>
      <c r="F38" s="20"/>
      <c r="G38" s="20"/>
      <c r="H38" s="86"/>
      <c r="I38" s="21"/>
      <c r="J38" s="20"/>
      <c r="K38" s="168"/>
      <c r="L38" s="168"/>
      <c r="M38" s="321"/>
      <c r="P38" s="32" t="s">
        <v>20</v>
      </c>
      <c r="Q38" s="33">
        <v>200</v>
      </c>
      <c r="R38" s="33" t="str">
        <f>VLOOKUP('A RENSEIGNER'!$C$16&amp;'POULE DE 3 '!P38,tabdistance,5,0)</f>
        <v>GC</v>
      </c>
      <c r="T38" s="32" t="s">
        <v>20</v>
      </c>
      <c r="U38" s="164">
        <f>VLOOKUP('A RENSEIGNER'!$C$16&amp;'POULE DE 3 '!T38,tablemoy,4,0)</f>
        <v>6</v>
      </c>
      <c r="V38" s="164">
        <f>VLOOKUP('A RENSEIGNER'!$C$16&amp;'POULE DE 3 '!T38,tablemoy,5,0)</f>
        <v>12.499999900000001</v>
      </c>
      <c r="AA38" s="376"/>
      <c r="AB38" s="376"/>
    </row>
    <row r="39" spans="1:34" s="30" customFormat="1" ht="36.75" customHeight="1" x14ac:dyDescent="0.3">
      <c r="B39" s="31"/>
      <c r="H39" s="87"/>
      <c r="K39" s="31"/>
      <c r="L39" s="31"/>
      <c r="M39" s="321"/>
      <c r="AA39" s="376"/>
      <c r="AB39" s="376"/>
    </row>
    <row r="40" spans="1:34" s="30" customFormat="1" ht="31.5" customHeight="1" thickBot="1" x14ac:dyDescent="0.35">
      <c r="B40" s="31"/>
      <c r="C40" s="384"/>
      <c r="D40" s="384"/>
      <c r="E40" s="384"/>
      <c r="F40" s="384"/>
      <c r="G40" s="384"/>
      <c r="H40" s="384"/>
      <c r="I40" s="384"/>
      <c r="J40" s="384"/>
      <c r="K40" s="31"/>
      <c r="L40" s="31"/>
      <c r="M40" s="321"/>
      <c r="U40" s="385"/>
      <c r="V40"/>
      <c r="W40"/>
      <c r="AA40" s="376"/>
      <c r="AB40" s="376"/>
    </row>
    <row r="41" spans="1:34" ht="34.950000000000003" customHeight="1" thickBot="1" x14ac:dyDescent="0.35">
      <c r="B41" s="10"/>
      <c r="C41" s="366" t="s">
        <v>37</v>
      </c>
      <c r="D41" s="367"/>
      <c r="E41" s="367"/>
      <c r="F41" s="367"/>
      <c r="G41" s="367"/>
      <c r="H41" s="367"/>
      <c r="I41" s="367"/>
      <c r="J41" s="368"/>
      <c r="K41" s="329"/>
      <c r="L41" s="329"/>
      <c r="P41" s="15"/>
      <c r="Q41" s="15"/>
      <c r="R41" s="15"/>
      <c r="S41" s="15"/>
      <c r="T41" s="15"/>
      <c r="U41" s="385"/>
      <c r="V41"/>
      <c r="W41"/>
      <c r="X41" s="15"/>
      <c r="Y41" s="15"/>
      <c r="Z41" s="15"/>
      <c r="AA41" s="376"/>
      <c r="AB41" s="376"/>
      <c r="AC41" s="15"/>
      <c r="AD41" s="15"/>
      <c r="AE41" s="15"/>
      <c r="AF41" s="15"/>
      <c r="AG41" s="15"/>
      <c r="AH41" s="15"/>
    </row>
    <row r="42" spans="1:34" ht="21.75" customHeight="1" x14ac:dyDescent="0.3">
      <c r="B42" s="4"/>
      <c r="K42" s="6"/>
      <c r="L42" s="6"/>
      <c r="P42" s="378"/>
      <c r="Q42" s="378"/>
      <c r="R42" s="378"/>
      <c r="S42" s="378"/>
      <c r="T42" s="378"/>
      <c r="U42" s="385"/>
      <c r="V42"/>
      <c r="W42"/>
      <c r="X42" s="65"/>
      <c r="Y42" s="65"/>
      <c r="Z42" s="30"/>
      <c r="AA42" s="376"/>
      <c r="AB42" s="376"/>
      <c r="AC42" s="30"/>
      <c r="AD42" s="30"/>
      <c r="AE42" s="30"/>
      <c r="AF42" s="30"/>
      <c r="AG42" s="30"/>
      <c r="AH42" s="30"/>
    </row>
    <row r="43" spans="1:34" ht="36.75" customHeight="1" x14ac:dyDescent="0.3">
      <c r="B43" s="15"/>
      <c r="C43" s="12" t="s">
        <v>0</v>
      </c>
      <c r="D43" s="12" t="s">
        <v>6</v>
      </c>
      <c r="E43" s="12" t="s">
        <v>1</v>
      </c>
      <c r="F43" s="12" t="s">
        <v>2</v>
      </c>
      <c r="G43" s="12" t="s">
        <v>60</v>
      </c>
      <c r="H43" s="85"/>
      <c r="I43" s="12" t="s">
        <v>3</v>
      </c>
      <c r="J43" s="12" t="s">
        <v>4</v>
      </c>
      <c r="K43" s="311" t="s">
        <v>24</v>
      </c>
      <c r="L43" s="311" t="s">
        <v>23</v>
      </c>
      <c r="M43" s="318" t="s">
        <v>122</v>
      </c>
      <c r="P43" s="65"/>
      <c r="Q43" s="65"/>
      <c r="R43" s="65"/>
      <c r="S43" s="65"/>
      <c r="T43" s="65"/>
      <c r="U43" s="385"/>
      <c r="V43"/>
      <c r="W43"/>
      <c r="X43" s="48"/>
      <c r="Y43" s="48"/>
      <c r="Z43" s="30"/>
      <c r="AC43" s="30"/>
      <c r="AD43" s="30"/>
      <c r="AE43" s="30"/>
      <c r="AF43" s="30"/>
      <c r="AG43" s="30"/>
      <c r="AH43" s="30"/>
    </row>
    <row r="44" spans="1:34" ht="36.75" customHeight="1" x14ac:dyDescent="0.45">
      <c r="B44" s="19">
        <f>VLOOKUP(D44,CATE_COR,2,0)</f>
        <v>5</v>
      </c>
      <c r="C44" s="72" t="str">
        <f>IF(ISBLANK('A RENSEIGNER'!B28),"",'A RENSEIGNER'!B28)</f>
        <v>JARRETY Didier</v>
      </c>
      <c r="D44" s="72" t="str">
        <f>IF(ISBLANK('A RENSEIGNER'!C28),"",'A RENSEIGNER'!C28)</f>
        <v>N3</v>
      </c>
      <c r="E44" s="144">
        <v>200</v>
      </c>
      <c r="F44" s="144">
        <v>24</v>
      </c>
      <c r="G44" s="144">
        <v>32</v>
      </c>
      <c r="H44" s="72">
        <f>IF(G44&lt;I44,1,0)</f>
        <v>0</v>
      </c>
      <c r="I44" s="310">
        <f>IF(OR(E44="",F44=""),"",E44/F44)</f>
        <v>8.3333333333333339</v>
      </c>
      <c r="J44" s="72">
        <f>IF(E44="","",IF(E44&gt;E46,2,IF(E44=E46,1,IF(E44&lt;E46,0))))</f>
        <v>2</v>
      </c>
      <c r="K44" s="333">
        <f>IF(B44&lt;B46,1,0)</f>
        <v>0</v>
      </c>
      <c r="L44" s="312">
        <f>IF(K44=0,0,IF(J44=2,3,IF(J44=1,2,IF(J44=0,1))))</f>
        <v>0</v>
      </c>
      <c r="M44" s="319">
        <f>IF(J44=0,0,I44)</f>
        <v>8.3333333333333339</v>
      </c>
      <c r="P44" s="378"/>
      <c r="Q44" s="378"/>
      <c r="R44" s="378"/>
      <c r="S44" s="378"/>
      <c r="T44" s="378"/>
      <c r="U44" s="378"/>
      <c r="V44" s="378"/>
      <c r="W44" s="378"/>
      <c r="X44" s="378"/>
      <c r="Y44" s="48"/>
      <c r="Z44" s="30"/>
      <c r="AC44" s="30"/>
      <c r="AD44" s="30"/>
      <c r="AE44" s="30"/>
      <c r="AF44" s="30"/>
      <c r="AG44" s="30"/>
      <c r="AH44" s="30"/>
    </row>
    <row r="45" spans="1:34" s="5" customFormat="1" ht="36.75" customHeight="1" x14ac:dyDescent="0.45">
      <c r="B45" s="19">
        <f>VLOOKUP(D45,CATE_COR,2,0)</f>
        <v>5</v>
      </c>
      <c r="C45" s="108"/>
      <c r="D45" s="20" t="str">
        <f>'A RENSEIGNER'!C29</f>
        <v>N3</v>
      </c>
      <c r="E45" s="20"/>
      <c r="F45" s="20"/>
      <c r="G45" s="20"/>
      <c r="H45" s="86"/>
      <c r="I45" s="21"/>
      <c r="J45" s="20"/>
      <c r="K45" s="338"/>
      <c r="L45" s="338"/>
      <c r="M45" s="339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30"/>
      <c r="AC45" s="30"/>
      <c r="AD45" s="30"/>
      <c r="AE45" s="30"/>
      <c r="AF45" s="30"/>
      <c r="AG45" s="30"/>
      <c r="AH45" s="30"/>
    </row>
    <row r="46" spans="1:34" s="5" customFormat="1" ht="42.75" customHeight="1" x14ac:dyDescent="0.45">
      <c r="B46" s="19">
        <f>VLOOKUP(D46,CATE_COR,2,0)</f>
        <v>5</v>
      </c>
      <c r="C46" s="72" t="str">
        <f>IF(ISBLANK('A RENSEIGNER'!B30),"",'A RENSEIGNER'!B30)</f>
        <v>RIEGEL Serge</v>
      </c>
      <c r="D46" s="72" t="str">
        <f>IF(ISBLANK('A RENSEIGNER'!C30),"",'A RENSEIGNER'!C30)</f>
        <v>N3</v>
      </c>
      <c r="E46" s="144">
        <v>61</v>
      </c>
      <c r="F46" s="72">
        <f>IF(ISBLANK(F44),"",F44)</f>
        <v>24</v>
      </c>
      <c r="G46" s="144">
        <v>14</v>
      </c>
      <c r="H46" s="72">
        <f>IF(G46&lt;I46,1,0)</f>
        <v>0</v>
      </c>
      <c r="I46" s="310">
        <f>IF(OR(E46="",F46=""),"",E46/F46)</f>
        <v>2.5416666666666665</v>
      </c>
      <c r="J46" s="72">
        <f>IF(E46="","",IF(E46&gt;E44,2,IF(E46=E44,1,IF(E46&lt;E44,0))))</f>
        <v>0</v>
      </c>
      <c r="K46" s="333">
        <f>IF(B46&lt;B44,1,0)</f>
        <v>0</v>
      </c>
      <c r="L46" s="312">
        <f>IF(K46=0,0,IF(J46=2,3,IF(J46=1,2,IF(J46=0,1))))</f>
        <v>0</v>
      </c>
      <c r="M46" s="319">
        <f>IF(J46=0,0,I46)</f>
        <v>0</v>
      </c>
      <c r="P46" s="378"/>
      <c r="Q46" s="378"/>
      <c r="R46" s="378"/>
      <c r="S46" s="378"/>
      <c r="T46" s="378"/>
      <c r="U46" s="378"/>
      <c r="V46" s="378"/>
      <c r="W46" s="378"/>
      <c r="X46" s="378"/>
      <c r="Y46" s="378"/>
      <c r="Z46" s="30"/>
      <c r="AC46" s="30"/>
      <c r="AD46" s="30"/>
      <c r="AE46" s="30"/>
      <c r="AF46" s="30"/>
      <c r="AG46" s="30"/>
      <c r="AH46" s="30"/>
    </row>
    <row r="47" spans="1:34" ht="23.4" x14ac:dyDescent="0.3">
      <c r="P47" s="65"/>
      <c r="Q47" s="65"/>
      <c r="R47" s="65"/>
      <c r="S47" s="65"/>
      <c r="T47" s="65"/>
      <c r="U47" s="65"/>
      <c r="V47" s="65"/>
      <c r="W47" s="65"/>
      <c r="X47" s="48"/>
      <c r="Y47" s="48"/>
      <c r="Z47" s="30"/>
      <c r="AC47" s="30"/>
      <c r="AD47" s="30"/>
      <c r="AE47" s="30"/>
      <c r="AF47" s="30"/>
      <c r="AG47" s="30"/>
      <c r="AH47" s="30"/>
    </row>
    <row r="48" spans="1:34" ht="33" customHeight="1" x14ac:dyDescent="0.3">
      <c r="P48" s="378"/>
      <c r="Q48" s="378"/>
      <c r="R48" s="378"/>
      <c r="S48" s="378"/>
      <c r="T48" s="378"/>
      <c r="U48" s="378"/>
      <c r="V48" s="378"/>
      <c r="W48" s="378"/>
      <c r="X48" s="378"/>
      <c r="Y48" s="48"/>
      <c r="Z48" s="30"/>
      <c r="AC48" s="30"/>
      <c r="AD48" s="30"/>
      <c r="AE48" s="30"/>
      <c r="AF48" s="30"/>
      <c r="AG48" s="30"/>
      <c r="AH48" s="30"/>
    </row>
    <row r="49" spans="1:26" ht="25.95" customHeight="1" x14ac:dyDescent="0.3">
      <c r="U49" s="4"/>
      <c r="V49" s="4"/>
      <c r="W49" s="4"/>
    </row>
    <row r="50" spans="1:26" ht="69" customHeight="1" x14ac:dyDescent="0.3"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22"/>
      <c r="N50" s="34"/>
      <c r="O50" s="34"/>
      <c r="P50" s="34"/>
      <c r="Q50" s="34"/>
      <c r="R50" s="34"/>
      <c r="S50" s="34"/>
      <c r="T50" s="65"/>
      <c r="U50" s="68"/>
      <c r="V50" s="68"/>
      <c r="W50" s="68"/>
      <c r="X50" s="68"/>
      <c r="Y50" s="68"/>
      <c r="Z50" s="68"/>
    </row>
    <row r="51" spans="1:26" ht="9.75" customHeight="1" x14ac:dyDescent="0.3">
      <c r="C51" s="65"/>
      <c r="D51" s="65"/>
      <c r="E51" s="65"/>
      <c r="F51" s="65"/>
      <c r="G51" s="65"/>
      <c r="H51" s="65"/>
      <c r="I51" s="65"/>
      <c r="J51" s="65"/>
      <c r="K51" s="34"/>
      <c r="L51" s="65"/>
      <c r="M51" s="323"/>
      <c r="N51" s="65"/>
      <c r="O51" s="65"/>
      <c r="P51" s="65"/>
      <c r="Q51" s="65"/>
      <c r="R51" s="65"/>
      <c r="S51" s="65"/>
      <c r="T51" s="65"/>
      <c r="U51" s="68"/>
      <c r="V51" s="68"/>
      <c r="W51" s="68"/>
      <c r="X51" s="68"/>
      <c r="Y51" s="68"/>
      <c r="Z51" s="68"/>
    </row>
    <row r="52" spans="1:26" ht="22.95" customHeight="1" x14ac:dyDescent="0.3">
      <c r="C52" s="35"/>
      <c r="D52" s="35"/>
      <c r="E52" s="65"/>
      <c r="F52" s="65"/>
      <c r="G52" s="65"/>
      <c r="H52" s="65"/>
      <c r="I52" s="65"/>
      <c r="J52" s="65"/>
      <c r="K52" s="34"/>
      <c r="L52" s="65"/>
      <c r="M52" s="323"/>
      <c r="N52" s="65"/>
      <c r="O52" s="65"/>
      <c r="P52" s="65"/>
      <c r="Q52" s="65"/>
      <c r="R52" s="65"/>
      <c r="S52" s="65"/>
      <c r="T52" s="65"/>
      <c r="U52" s="68"/>
      <c r="V52" s="68"/>
      <c r="W52" s="68"/>
      <c r="X52" s="68"/>
      <c r="Y52" s="68"/>
      <c r="Z52" s="68"/>
    </row>
    <row r="53" spans="1:26" ht="42.75" customHeight="1" x14ac:dyDescent="0.3">
      <c r="C53" s="35"/>
      <c r="D53" s="35"/>
      <c r="E53" s="65"/>
      <c r="F53" s="65"/>
      <c r="G53" s="65"/>
      <c r="H53" s="65"/>
      <c r="I53" s="65"/>
      <c r="J53" s="65"/>
      <c r="K53" s="34"/>
      <c r="L53" s="65"/>
      <c r="M53" s="323"/>
      <c r="N53" s="65"/>
      <c r="O53" s="65"/>
      <c r="P53" s="65"/>
      <c r="Q53" s="65"/>
      <c r="R53" s="65"/>
      <c r="S53" s="65"/>
      <c r="T53" s="65"/>
      <c r="U53" s="68"/>
      <c r="V53" s="68"/>
      <c r="W53" s="68"/>
      <c r="X53" s="68"/>
      <c r="Y53" s="68"/>
      <c r="Z53" s="68"/>
    </row>
    <row r="54" spans="1:26" ht="42.75" customHeight="1" x14ac:dyDescent="0.3">
      <c r="C54" s="35"/>
      <c r="D54" s="35"/>
      <c r="E54" s="65"/>
      <c r="F54" s="65"/>
      <c r="G54" s="65"/>
      <c r="H54" s="65"/>
      <c r="I54" s="65"/>
      <c r="J54" s="65"/>
      <c r="K54" s="34"/>
      <c r="L54" s="65"/>
      <c r="M54" s="323"/>
      <c r="N54" s="65"/>
      <c r="O54" s="65"/>
      <c r="P54" s="65"/>
      <c r="Q54" s="65"/>
      <c r="R54" s="65"/>
      <c r="S54" s="65"/>
      <c r="T54" s="65"/>
      <c r="U54" s="68"/>
      <c r="V54" s="68"/>
      <c r="W54" s="68"/>
      <c r="X54" s="68"/>
      <c r="Y54" s="68"/>
      <c r="Z54" s="68"/>
    </row>
    <row r="55" spans="1:26" s="6" customFormat="1" ht="15" customHeight="1" x14ac:dyDescent="0.3">
      <c r="A55" s="3"/>
      <c r="B55" s="3"/>
      <c r="C55" s="35"/>
      <c r="D55" s="35"/>
      <c r="E55" s="65"/>
      <c r="F55" s="65"/>
      <c r="G55" s="65"/>
      <c r="H55" s="65"/>
      <c r="I55" s="65"/>
      <c r="J55" s="65"/>
      <c r="K55" s="34"/>
      <c r="L55" s="65"/>
      <c r="M55" s="323"/>
      <c r="N55" s="65"/>
      <c r="O55" s="65"/>
      <c r="P55" s="65"/>
      <c r="Q55" s="65"/>
      <c r="R55" s="65"/>
      <c r="S55" s="65"/>
      <c r="T55" s="65"/>
      <c r="U55" s="68"/>
      <c r="V55" s="68"/>
      <c r="W55" s="68"/>
      <c r="X55" s="68"/>
      <c r="Y55" s="68"/>
      <c r="Z55" s="68"/>
    </row>
    <row r="56" spans="1:26" ht="22.95" customHeight="1" x14ac:dyDescent="0.45">
      <c r="C56" s="37"/>
      <c r="D56" s="37"/>
      <c r="E56" s="37"/>
      <c r="F56" s="36"/>
      <c r="G56" s="36"/>
      <c r="H56" s="36"/>
      <c r="I56" s="36"/>
      <c r="J56" s="36"/>
      <c r="K56" s="38"/>
      <c r="L56" s="39"/>
      <c r="M56" s="324"/>
      <c r="N56" s="39"/>
      <c r="O56" s="40"/>
      <c r="P56" s="36"/>
      <c r="Q56" s="36"/>
      <c r="R56" s="36"/>
      <c r="S56" s="36"/>
      <c r="T56" s="36"/>
      <c r="U56" s="68"/>
      <c r="V56" s="68"/>
      <c r="W56" s="68"/>
      <c r="X56" s="68"/>
      <c r="Y56" s="68"/>
      <c r="Z56" s="68"/>
    </row>
    <row r="57" spans="1:26" s="6" customFormat="1" ht="15" customHeight="1" x14ac:dyDescent="0.45">
      <c r="A57" s="3"/>
      <c r="B57" s="3"/>
      <c r="C57" s="37"/>
      <c r="D57" s="37"/>
      <c r="E57" s="37"/>
      <c r="F57" s="36"/>
      <c r="G57" s="36"/>
      <c r="H57" s="36"/>
      <c r="I57" s="36"/>
      <c r="J57" s="36"/>
      <c r="K57" s="38"/>
      <c r="L57" s="39"/>
      <c r="M57" s="324"/>
      <c r="N57" s="39"/>
      <c r="O57" s="40"/>
      <c r="P57" s="36"/>
      <c r="Q57" s="36"/>
      <c r="R57" s="36"/>
      <c r="S57" s="36"/>
      <c r="T57" s="36"/>
      <c r="U57" s="68"/>
      <c r="V57" s="68"/>
      <c r="W57" s="68"/>
      <c r="X57" s="68"/>
      <c r="Y57" s="68"/>
      <c r="Z57" s="68"/>
    </row>
    <row r="58" spans="1:26" s="41" customFormat="1" ht="22.95" customHeight="1" x14ac:dyDescent="0.3">
      <c r="B58" s="42"/>
      <c r="C58" s="58"/>
      <c r="D58" s="383"/>
      <c r="E58" s="383"/>
      <c r="F58" s="383"/>
      <c r="G58" s="383"/>
      <c r="H58" s="383"/>
      <c r="I58" s="383"/>
      <c r="J58" s="383"/>
      <c r="K58" s="383"/>
      <c r="L58" s="383"/>
      <c r="M58" s="383"/>
      <c r="N58" s="383"/>
      <c r="O58" s="383"/>
      <c r="P58" s="383"/>
      <c r="Q58" s="383"/>
      <c r="R58" s="383"/>
      <c r="S58" s="43"/>
      <c r="T58" s="43"/>
      <c r="U58" s="68"/>
      <c r="V58" s="68"/>
      <c r="W58" s="68"/>
      <c r="X58" s="68"/>
      <c r="Y58" s="68"/>
      <c r="Z58" s="68"/>
    </row>
    <row r="59" spans="1:26" ht="34.5" customHeight="1" x14ac:dyDescent="0.45">
      <c r="C59" s="34"/>
      <c r="D59" s="37"/>
      <c r="E59" s="37"/>
      <c r="F59" s="36"/>
      <c r="G59" s="36"/>
      <c r="H59" s="36"/>
      <c r="I59" s="36"/>
      <c r="J59" s="36"/>
      <c r="K59" s="38"/>
      <c r="L59" s="39"/>
      <c r="M59" s="324"/>
      <c r="N59" s="39"/>
      <c r="O59" s="40"/>
      <c r="P59" s="36"/>
      <c r="Q59" s="36"/>
      <c r="R59" s="36"/>
      <c r="S59" s="36"/>
      <c r="T59" s="36"/>
      <c r="U59" s="68"/>
      <c r="V59" s="68"/>
      <c r="W59" s="68"/>
      <c r="X59" s="68"/>
      <c r="Y59" s="68"/>
      <c r="Z59" s="68"/>
    </row>
    <row r="60" spans="1:26" ht="42.75" customHeight="1" x14ac:dyDescent="0.45">
      <c r="C60" s="65"/>
      <c r="D60" s="37"/>
      <c r="E60" s="37"/>
      <c r="F60" s="36"/>
      <c r="G60" s="36"/>
      <c r="H60" s="36"/>
      <c r="I60" s="36"/>
      <c r="J60" s="36"/>
      <c r="K60" s="38"/>
      <c r="L60" s="39"/>
      <c r="M60" s="324"/>
      <c r="N60" s="39"/>
      <c r="O60" s="40"/>
      <c r="P60" s="36"/>
      <c r="Q60" s="36"/>
      <c r="R60" s="36"/>
      <c r="S60" s="36"/>
      <c r="T60" s="36"/>
      <c r="U60" s="68"/>
      <c r="V60" s="68"/>
      <c r="W60" s="68"/>
      <c r="X60" s="68"/>
      <c r="Y60" s="68"/>
      <c r="Z60" s="68"/>
    </row>
    <row r="61" spans="1:26" ht="42.75" customHeight="1" x14ac:dyDescent="0.45">
      <c r="C61" s="35"/>
      <c r="D61" s="37"/>
      <c r="E61" s="37"/>
      <c r="F61" s="36"/>
      <c r="G61" s="36"/>
      <c r="H61" s="36"/>
      <c r="I61" s="36"/>
      <c r="J61" s="36"/>
      <c r="K61" s="38"/>
      <c r="L61" s="39"/>
      <c r="M61" s="324"/>
      <c r="N61" s="39"/>
      <c r="O61" s="40"/>
      <c r="P61" s="36"/>
      <c r="Q61" s="36"/>
      <c r="R61" s="36"/>
      <c r="S61" s="36"/>
      <c r="T61" s="36"/>
      <c r="U61" s="68"/>
      <c r="V61" s="68"/>
      <c r="W61" s="68"/>
      <c r="X61" s="68"/>
      <c r="Y61" s="68"/>
      <c r="Z61" s="68"/>
    </row>
    <row r="62" spans="1:26" x14ac:dyDescent="0.3">
      <c r="C62" s="48"/>
      <c r="D62" s="48"/>
      <c r="E62" s="48"/>
      <c r="F62" s="48"/>
      <c r="G62" s="48"/>
      <c r="H62" s="48"/>
      <c r="I62" s="48"/>
      <c r="J62" s="48"/>
      <c r="K62" s="106"/>
      <c r="L62" s="107"/>
      <c r="M62" s="325"/>
      <c r="N62" s="107"/>
      <c r="O62" s="95"/>
      <c r="P62" s="48"/>
      <c r="Q62" s="48"/>
      <c r="R62" s="48"/>
    </row>
    <row r="63" spans="1:26" x14ac:dyDescent="0.3">
      <c r="C63" s="48"/>
      <c r="D63" s="48"/>
      <c r="E63" s="48"/>
      <c r="F63" s="48"/>
      <c r="G63" s="48"/>
      <c r="H63" s="48"/>
      <c r="I63" s="48"/>
      <c r="J63" s="48"/>
      <c r="K63" s="106"/>
      <c r="L63" s="107"/>
      <c r="M63" s="325"/>
      <c r="N63" s="107"/>
      <c r="O63" s="95"/>
      <c r="P63" s="48"/>
      <c r="Q63" s="48"/>
      <c r="R63" s="48"/>
    </row>
    <row r="90" spans="1:48" s="126" customFormat="1" ht="25.8" x14ac:dyDescent="0.5">
      <c r="A90" s="124"/>
      <c r="B90" s="125"/>
      <c r="H90" s="127"/>
      <c r="K90" s="340"/>
      <c r="L90" s="125"/>
      <c r="M90" s="326"/>
      <c r="N90" s="124"/>
      <c r="O90" s="128"/>
      <c r="U90" s="129"/>
      <c r="V90" s="129"/>
      <c r="W90" s="129"/>
      <c r="X90" s="129"/>
      <c r="AS90" s="130"/>
      <c r="AT90" s="130"/>
      <c r="AU90" s="130"/>
      <c r="AV90" s="130"/>
    </row>
    <row r="91" spans="1:48" s="126" customFormat="1" ht="25.8" hidden="1" x14ac:dyDescent="0.5">
      <c r="A91" s="124"/>
      <c r="B91" s="125"/>
      <c r="H91" s="127"/>
      <c r="K91" s="340"/>
      <c r="L91" s="125"/>
      <c r="M91" s="326"/>
      <c r="N91" s="124"/>
      <c r="O91" s="128"/>
      <c r="U91" s="129"/>
      <c r="V91" s="129"/>
      <c r="W91" s="129"/>
      <c r="X91" s="129"/>
      <c r="AS91" s="130"/>
      <c r="AT91" s="130"/>
      <c r="AU91" s="130"/>
      <c r="AV91" s="130"/>
    </row>
    <row r="92" spans="1:48" s="126" customFormat="1" ht="25.8" hidden="1" x14ac:dyDescent="0.5">
      <c r="A92" s="124"/>
      <c r="B92" s="125"/>
      <c r="H92" s="127"/>
      <c r="K92" s="340"/>
      <c r="L92" s="125"/>
      <c r="M92" s="326"/>
      <c r="N92" s="124"/>
      <c r="O92" s="128"/>
      <c r="U92" s="129"/>
      <c r="V92" s="129"/>
      <c r="W92" s="129"/>
      <c r="X92" s="129"/>
      <c r="AS92" s="130"/>
      <c r="AT92" s="130"/>
      <c r="AU92" s="130"/>
      <c r="AV92" s="130"/>
    </row>
    <row r="93" spans="1:48" s="126" customFormat="1" ht="25.8" hidden="1" x14ac:dyDescent="0.5">
      <c r="A93" s="124"/>
      <c r="B93" s="125"/>
      <c r="H93" s="127"/>
      <c r="K93" s="340"/>
      <c r="L93" s="125"/>
      <c r="M93" s="326"/>
      <c r="N93" s="124"/>
      <c r="O93" s="128"/>
      <c r="U93" s="129"/>
      <c r="V93" s="129"/>
      <c r="W93" s="129"/>
      <c r="X93" s="129"/>
      <c r="AS93" s="130"/>
      <c r="AT93" s="130"/>
      <c r="AU93" s="130"/>
      <c r="AV93" s="130"/>
    </row>
    <row r="94" spans="1:48" s="126" customFormat="1" ht="33.75" hidden="1" customHeight="1" x14ac:dyDescent="0.5">
      <c r="A94" s="124"/>
      <c r="B94" s="125"/>
      <c r="H94" s="127"/>
      <c r="K94" s="340"/>
      <c r="L94" s="125"/>
      <c r="M94" s="326"/>
      <c r="N94" s="124"/>
      <c r="O94" s="128"/>
      <c r="U94" s="129"/>
      <c r="V94" s="129"/>
      <c r="W94" s="129"/>
      <c r="X94" s="129"/>
      <c r="AS94" s="130"/>
      <c r="AT94" s="130"/>
      <c r="AU94" s="130"/>
      <c r="AV94" s="130"/>
    </row>
    <row r="95" spans="1:48" s="126" customFormat="1" ht="25.8" hidden="1" x14ac:dyDescent="0.5">
      <c r="A95" s="124"/>
      <c r="B95" s="125"/>
      <c r="H95" s="127"/>
      <c r="K95" s="340"/>
      <c r="L95" s="125"/>
      <c r="M95" s="326"/>
      <c r="N95" s="124"/>
      <c r="O95" s="128"/>
      <c r="U95" s="129"/>
      <c r="V95" s="129"/>
      <c r="W95" s="129"/>
      <c r="X95" s="129"/>
      <c r="AS95" s="130"/>
      <c r="AT95" s="130"/>
      <c r="AU95" s="130"/>
      <c r="AV95" s="130"/>
    </row>
    <row r="96" spans="1:48" s="126" customFormat="1" ht="25.8" hidden="1" x14ac:dyDescent="0.5">
      <c r="A96" s="124"/>
      <c r="B96" s="125"/>
      <c r="H96" s="127"/>
      <c r="K96" s="340"/>
      <c r="L96" s="125"/>
      <c r="M96" s="326"/>
      <c r="N96" s="124"/>
      <c r="O96" s="128"/>
      <c r="U96" s="129"/>
      <c r="V96" s="129"/>
      <c r="W96" s="129"/>
      <c r="X96" s="129"/>
      <c r="AS96" s="130"/>
      <c r="AT96" s="130"/>
      <c r="AU96" s="130"/>
      <c r="AV96" s="130"/>
    </row>
    <row r="97" spans="1:224" s="126" customFormat="1" ht="25.8" hidden="1" x14ac:dyDescent="0.5">
      <c r="A97" s="382"/>
      <c r="B97" s="382"/>
      <c r="C97" s="382"/>
      <c r="D97" s="382"/>
      <c r="E97" s="382"/>
      <c r="F97" s="382"/>
      <c r="G97" s="382"/>
      <c r="H97" s="382"/>
      <c r="I97" s="382"/>
      <c r="J97" s="382"/>
      <c r="K97" s="382"/>
      <c r="L97" s="382"/>
      <c r="M97" s="382"/>
      <c r="N97" s="382"/>
      <c r="O97" s="382"/>
      <c r="P97" s="382"/>
      <c r="Q97" s="382"/>
      <c r="R97" s="382"/>
      <c r="S97" s="382"/>
      <c r="T97" s="382"/>
      <c r="U97" s="382"/>
      <c r="V97" s="382"/>
      <c r="W97" s="382"/>
      <c r="X97" s="382"/>
      <c r="Y97" s="382"/>
      <c r="Z97" s="382"/>
      <c r="AA97" s="382"/>
      <c r="AB97" s="382"/>
      <c r="AC97" s="382"/>
      <c r="AD97" s="382"/>
      <c r="AE97" s="382"/>
      <c r="AF97" s="382"/>
      <c r="AG97" s="382"/>
      <c r="AH97" s="382"/>
      <c r="AI97" s="382"/>
      <c r="AJ97" s="382"/>
      <c r="AK97" s="382"/>
      <c r="AL97" s="382"/>
      <c r="AM97" s="382"/>
      <c r="AN97" s="382"/>
      <c r="AO97" s="382"/>
      <c r="AP97" s="382"/>
      <c r="AQ97" s="382"/>
      <c r="AR97" s="382"/>
      <c r="AS97" s="131"/>
      <c r="AT97" s="131"/>
      <c r="AU97" s="131"/>
      <c r="AV97" s="131"/>
      <c r="AW97" s="382"/>
      <c r="AX97" s="382"/>
      <c r="AY97" s="382"/>
      <c r="AZ97" s="382"/>
      <c r="BA97" s="382"/>
      <c r="BB97" s="382"/>
      <c r="BC97" s="382"/>
      <c r="BD97" s="382"/>
      <c r="BE97" s="382"/>
      <c r="BF97" s="382"/>
      <c r="BG97" s="382"/>
      <c r="BH97" s="382"/>
      <c r="BI97" s="382"/>
      <c r="BJ97" s="382"/>
      <c r="BK97" s="382"/>
      <c r="BL97" s="382"/>
      <c r="BM97" s="382"/>
      <c r="BN97" s="382"/>
      <c r="BO97" s="382"/>
      <c r="BP97" s="382"/>
      <c r="BQ97" s="382"/>
      <c r="BR97" s="382"/>
      <c r="BS97" s="382"/>
      <c r="BT97" s="382"/>
      <c r="BU97" s="382"/>
      <c r="BV97" s="382"/>
      <c r="BW97" s="382"/>
      <c r="BX97" s="382"/>
      <c r="BY97" s="382"/>
      <c r="BZ97" s="382"/>
      <c r="CA97" s="382"/>
      <c r="CB97" s="382"/>
      <c r="CC97" s="382"/>
      <c r="CD97" s="382"/>
      <c r="CE97" s="382"/>
      <c r="CF97" s="382"/>
      <c r="CG97" s="382"/>
      <c r="CH97" s="382"/>
      <c r="CI97" s="382"/>
      <c r="CJ97" s="382"/>
      <c r="CK97" s="382"/>
      <c r="CL97" s="382"/>
      <c r="CM97" s="382"/>
      <c r="CN97" s="382"/>
      <c r="CO97" s="382"/>
      <c r="CP97" s="382"/>
      <c r="CQ97" s="382"/>
      <c r="CR97" s="382"/>
      <c r="CS97" s="382"/>
      <c r="CT97" s="382"/>
      <c r="CU97" s="382"/>
      <c r="CV97" s="382"/>
      <c r="CW97" s="382"/>
      <c r="CX97" s="382"/>
      <c r="CY97" s="382"/>
      <c r="CZ97" s="382"/>
      <c r="DA97" s="382"/>
      <c r="DB97" s="382"/>
      <c r="DC97" s="382"/>
      <c r="DD97" s="382"/>
      <c r="DE97" s="382"/>
      <c r="DF97" s="382"/>
      <c r="DG97" s="382"/>
      <c r="DH97" s="382"/>
      <c r="DI97" s="382"/>
      <c r="DJ97" s="382"/>
      <c r="DK97" s="382"/>
      <c r="DL97" s="382"/>
      <c r="DM97" s="382"/>
      <c r="DN97" s="382"/>
      <c r="DO97" s="382"/>
      <c r="DP97" s="382"/>
      <c r="DQ97" s="382"/>
      <c r="DR97" s="382"/>
      <c r="DS97" s="382"/>
      <c r="DT97" s="382"/>
      <c r="DU97" s="382"/>
      <c r="DV97" s="382"/>
      <c r="DW97" s="382"/>
      <c r="DX97" s="382"/>
      <c r="DY97" s="382"/>
      <c r="DZ97" s="382"/>
      <c r="EA97" s="382"/>
      <c r="EB97" s="382"/>
      <c r="EC97" s="382"/>
      <c r="ED97" s="382"/>
      <c r="EE97" s="382"/>
      <c r="EF97" s="382"/>
      <c r="EG97" s="382"/>
      <c r="EH97" s="382"/>
      <c r="EI97" s="382"/>
      <c r="EJ97" s="382"/>
      <c r="EK97" s="382"/>
      <c r="EL97" s="382"/>
      <c r="EM97" s="382"/>
      <c r="EN97" s="382"/>
      <c r="EO97" s="382"/>
      <c r="EP97" s="382"/>
      <c r="EQ97" s="382"/>
      <c r="ER97" s="382"/>
      <c r="ES97" s="382"/>
      <c r="ET97" s="382"/>
      <c r="EU97" s="382"/>
      <c r="EV97" s="382"/>
      <c r="EW97" s="382"/>
      <c r="EX97" s="382"/>
      <c r="EY97" s="382"/>
      <c r="EZ97" s="382"/>
      <c r="FA97" s="382"/>
      <c r="FB97" s="382"/>
      <c r="FC97" s="382"/>
      <c r="FD97" s="382"/>
      <c r="FE97" s="382"/>
      <c r="FF97" s="382"/>
      <c r="FG97" s="382"/>
      <c r="FH97" s="382"/>
      <c r="FI97" s="382"/>
      <c r="FJ97" s="382"/>
      <c r="FK97" s="382"/>
      <c r="FL97" s="382"/>
      <c r="FM97" s="382"/>
      <c r="FN97" s="382"/>
      <c r="FO97" s="382"/>
      <c r="FP97" s="382"/>
      <c r="FQ97" s="382"/>
      <c r="FR97" s="382"/>
      <c r="FS97" s="382"/>
      <c r="FT97" s="382"/>
      <c r="FU97" s="382"/>
      <c r="FV97" s="382"/>
      <c r="FW97" s="382"/>
      <c r="FX97" s="382"/>
      <c r="FY97" s="382"/>
      <c r="FZ97" s="382"/>
      <c r="GA97" s="382"/>
      <c r="GB97" s="382"/>
      <c r="GC97" s="382"/>
      <c r="GD97" s="382"/>
      <c r="GE97" s="382"/>
      <c r="GF97" s="382"/>
      <c r="GG97" s="382"/>
      <c r="GH97" s="382"/>
      <c r="GI97" s="382"/>
      <c r="GJ97" s="382"/>
      <c r="GK97" s="382"/>
      <c r="GL97" s="382"/>
      <c r="GM97" s="382"/>
      <c r="GN97" s="382"/>
      <c r="GO97" s="382"/>
      <c r="GP97" s="382"/>
      <c r="GQ97" s="382"/>
      <c r="GR97" s="382"/>
      <c r="GS97" s="382"/>
      <c r="GT97" s="382"/>
      <c r="GU97" s="382"/>
      <c r="GV97" s="382"/>
      <c r="GW97" s="382"/>
      <c r="GX97" s="382"/>
      <c r="GY97" s="382"/>
      <c r="GZ97" s="382"/>
      <c r="HA97" s="382"/>
      <c r="HB97" s="382"/>
      <c r="HC97" s="382"/>
      <c r="HD97" s="382"/>
      <c r="HE97" s="382"/>
      <c r="HF97" s="382"/>
      <c r="HG97" s="382"/>
      <c r="HH97" s="382"/>
      <c r="HI97" s="382"/>
      <c r="HJ97" s="382"/>
      <c r="HK97" s="382"/>
      <c r="HL97" s="382"/>
      <c r="HM97" s="382"/>
      <c r="HN97" s="382"/>
      <c r="HO97" s="382"/>
      <c r="HP97" s="382"/>
    </row>
    <row r="98" spans="1:224" s="126" customFormat="1" ht="25.8" hidden="1" x14ac:dyDescent="0.5">
      <c r="A98" s="124"/>
      <c r="B98" s="125"/>
      <c r="H98" s="127"/>
      <c r="K98" s="340"/>
      <c r="L98" s="125"/>
      <c r="M98" s="326"/>
      <c r="N98" s="124"/>
      <c r="O98" s="128"/>
      <c r="U98" s="129"/>
      <c r="V98" s="129"/>
      <c r="W98" s="129"/>
      <c r="X98" s="129"/>
      <c r="AS98" s="130"/>
      <c r="AT98" s="130"/>
      <c r="AU98" s="130"/>
      <c r="AV98" s="130"/>
    </row>
    <row r="99" spans="1:224" s="126" customFormat="1" ht="25.8" hidden="1" x14ac:dyDescent="0.5">
      <c r="A99" s="124"/>
      <c r="B99" s="125"/>
      <c r="H99" s="127"/>
      <c r="K99" s="340"/>
      <c r="L99" s="125"/>
      <c r="M99" s="326"/>
      <c r="N99" s="124"/>
      <c r="O99" s="128"/>
      <c r="U99" s="129"/>
      <c r="V99" s="129"/>
      <c r="W99" s="129"/>
      <c r="X99" s="129"/>
      <c r="AS99" s="130"/>
      <c r="AT99" s="130"/>
      <c r="AU99" s="130"/>
      <c r="AV99" s="130"/>
    </row>
    <row r="100" spans="1:224" s="126" customFormat="1" ht="25.8" hidden="1" x14ac:dyDescent="0.5">
      <c r="A100" s="124"/>
      <c r="B100" s="125"/>
      <c r="H100" s="127"/>
      <c r="K100" s="340"/>
      <c r="L100" s="125"/>
      <c r="M100" s="326"/>
      <c r="N100" s="124"/>
      <c r="O100" s="128"/>
      <c r="U100" s="129"/>
      <c r="V100" s="129"/>
      <c r="W100" s="129"/>
      <c r="X100" s="129"/>
      <c r="AS100" s="130"/>
      <c r="AT100" s="130"/>
      <c r="AU100" s="130"/>
      <c r="AV100" s="130"/>
    </row>
    <row r="101" spans="1:224" s="126" customFormat="1" ht="25.8" hidden="1" x14ac:dyDescent="0.5">
      <c r="A101" s="124"/>
      <c r="B101" s="125"/>
      <c r="H101" s="127"/>
      <c r="K101" s="340"/>
      <c r="L101" s="125"/>
      <c r="M101" s="326"/>
      <c r="N101" s="124"/>
      <c r="O101" s="128"/>
      <c r="U101" s="129"/>
      <c r="V101" s="129"/>
      <c r="W101" s="129"/>
      <c r="X101" s="129"/>
      <c r="AS101" s="130"/>
      <c r="AT101" s="130"/>
      <c r="AU101" s="130"/>
      <c r="AV101" s="130"/>
    </row>
    <row r="102" spans="1:224" s="126" customFormat="1" ht="25.8" hidden="1" x14ac:dyDescent="0.5">
      <c r="A102" s="124"/>
      <c r="B102" s="125"/>
      <c r="H102" s="127"/>
      <c r="K102" s="340"/>
      <c r="L102" s="125"/>
      <c r="M102" s="326"/>
      <c r="N102" s="124"/>
      <c r="O102" s="128"/>
      <c r="U102" s="129"/>
      <c r="V102" s="129"/>
      <c r="W102" s="129"/>
      <c r="X102" s="129"/>
      <c r="AS102" s="130"/>
      <c r="AT102" s="130"/>
      <c r="AU102" s="130"/>
      <c r="AV102" s="130"/>
    </row>
    <row r="103" spans="1:224" hidden="1" x14ac:dyDescent="0.3"/>
    <row r="104" spans="1:224" ht="61.95" hidden="1" customHeight="1" x14ac:dyDescent="0.3"/>
    <row r="105" spans="1:224" ht="46.95" customHeight="1" x14ac:dyDescent="0.3"/>
    <row r="106" spans="1:224" ht="46.95" customHeight="1" x14ac:dyDescent="0.3"/>
    <row r="107" spans="1:224" ht="46.95" customHeight="1" x14ac:dyDescent="0.3"/>
    <row r="108" spans="1:224" s="6" customFormat="1" ht="61.95" customHeight="1" x14ac:dyDescent="0.3">
      <c r="A108" s="3"/>
      <c r="B108" s="3"/>
      <c r="K108" s="138"/>
      <c r="L108" s="3"/>
      <c r="M108" s="313"/>
      <c r="N108" s="3"/>
      <c r="O108" s="9"/>
    </row>
    <row r="109" spans="1:224" ht="46.95" customHeight="1" x14ac:dyDescent="0.3"/>
    <row r="110" spans="1:224" ht="46.95" customHeight="1" x14ac:dyDescent="0.3"/>
    <row r="111" spans="1:224" ht="46.95" customHeight="1" x14ac:dyDescent="0.3"/>
    <row r="112" spans="1:224" s="6" customFormat="1" ht="61.95" customHeight="1" x14ac:dyDescent="0.3">
      <c r="A112" s="3"/>
      <c r="B112" s="3"/>
      <c r="K112" s="138"/>
      <c r="L112" s="3"/>
      <c r="M112" s="313"/>
      <c r="N112" s="3"/>
      <c r="O112" s="9"/>
    </row>
    <row r="113" ht="46.95" customHeight="1" x14ac:dyDescent="0.3"/>
    <row r="114" ht="46.95" customHeight="1" x14ac:dyDescent="0.3"/>
    <row r="115" ht="46.95" customHeight="1" x14ac:dyDescent="0.3"/>
    <row r="236" spans="29:30" ht="21" x14ac:dyDescent="0.3">
      <c r="AC236" s="44" t="s">
        <v>20</v>
      </c>
      <c r="AD236" s="44">
        <v>5</v>
      </c>
    </row>
    <row r="237" spans="29:30" ht="21" x14ac:dyDescent="0.3">
      <c r="AC237" s="44" t="s">
        <v>21</v>
      </c>
      <c r="AD237" s="44">
        <v>4</v>
      </c>
    </row>
    <row r="238" spans="29:30" ht="21" x14ac:dyDescent="0.3">
      <c r="AC238" s="44" t="s">
        <v>22</v>
      </c>
      <c r="AD238" s="44">
        <v>3</v>
      </c>
    </row>
    <row r="239" spans="29:30" ht="21" x14ac:dyDescent="0.3">
      <c r="AC239" s="44" t="s">
        <v>17</v>
      </c>
      <c r="AD239" s="44">
        <v>2</v>
      </c>
    </row>
    <row r="240" spans="29:30" ht="21" x14ac:dyDescent="0.3">
      <c r="AC240" s="44" t="s">
        <v>16</v>
      </c>
      <c r="AD240" s="44">
        <v>1</v>
      </c>
    </row>
  </sheetData>
  <sheetProtection sheet="1" objects="1" scenarios="1"/>
  <mergeCells count="33">
    <mergeCell ref="GK97:GZ97"/>
    <mergeCell ref="DY97:EN97"/>
    <mergeCell ref="P44:X44"/>
    <mergeCell ref="C40:J40"/>
    <mergeCell ref="HA97:HP97"/>
    <mergeCell ref="AW97:BL97"/>
    <mergeCell ref="BM97:CB97"/>
    <mergeCell ref="CC97:CR97"/>
    <mergeCell ref="CS97:DH97"/>
    <mergeCell ref="FU97:GJ97"/>
    <mergeCell ref="FE97:FT97"/>
    <mergeCell ref="DI97:DX97"/>
    <mergeCell ref="P48:X48"/>
    <mergeCell ref="EO97:FD97"/>
    <mergeCell ref="AG97:AR97"/>
    <mergeCell ref="U40:U43"/>
    <mergeCell ref="A97:P97"/>
    <mergeCell ref="C41:J41"/>
    <mergeCell ref="P46:Y46"/>
    <mergeCell ref="Q97:AF97"/>
    <mergeCell ref="D58:R58"/>
    <mergeCell ref="C2:J2"/>
    <mergeCell ref="C33:J33"/>
    <mergeCell ref="F5:J6"/>
    <mergeCell ref="P24:AH24"/>
    <mergeCell ref="C24:J24"/>
    <mergeCell ref="C19:J19"/>
    <mergeCell ref="AB32:AB42"/>
    <mergeCell ref="C21:J21"/>
    <mergeCell ref="AA32:AA42"/>
    <mergeCell ref="P42:T42"/>
    <mergeCell ref="P33:R33"/>
    <mergeCell ref="T33:V33"/>
  </mergeCells>
  <phoneticPr fontId="0" type="noConversion"/>
  <conditionalFormatting sqref="J28:J29 J44 J46 J36:J37">
    <cfRule type="containsText" dxfId="55" priority="60" operator="containsText" text="0">
      <formula>NOT(ISERROR(SEARCH("0",J28)))</formula>
    </cfRule>
  </conditionalFormatting>
  <conditionalFormatting sqref="J28:J29 J44 J46 J36:J37">
    <cfRule type="containsText" dxfId="54" priority="59" operator="containsText" text="1">
      <formula>NOT(ISERROR(SEARCH("1",J28)))</formula>
    </cfRule>
  </conditionalFormatting>
  <conditionalFormatting sqref="J28:J29 J44 J46 J36:J37">
    <cfRule type="containsText" dxfId="53" priority="58" operator="containsText" text="2">
      <formula>NOT(ISERROR(SEARCH("2",J28)))</formula>
    </cfRule>
  </conditionalFormatting>
  <conditionalFormatting sqref="Y27:Y29">
    <cfRule type="containsText" dxfId="52" priority="57" operator="containsText" text="1">
      <formula>NOT(ISERROR(SEARCH("1",Y27)))</formula>
    </cfRule>
  </conditionalFormatting>
  <conditionalFormatting sqref="P27:P29">
    <cfRule type="expression" dxfId="51" priority="55" stopIfTrue="1">
      <formula>($Y$27=1)</formula>
    </cfRule>
  </conditionalFormatting>
  <conditionalFormatting sqref="F28 E28:E29 F36 E46 G36:H37 E44:H44 G46:H46 G28:H29 E36:E37">
    <cfRule type="containsBlanks" dxfId="50" priority="53">
      <formula>LEN(TRIM(E28))=0</formula>
    </cfRule>
  </conditionalFormatting>
  <conditionalFormatting sqref="G28 G36">
    <cfRule type="expression" dxfId="49" priority="37">
      <formula>($H$28)=1</formula>
    </cfRule>
  </conditionalFormatting>
  <conditionalFormatting sqref="G44">
    <cfRule type="expression" dxfId="48" priority="29">
      <formula>($H$44)=1</formula>
    </cfRule>
  </conditionalFormatting>
  <conditionalFormatting sqref="G46">
    <cfRule type="expression" dxfId="47" priority="27">
      <formula>($H$46)=1</formula>
    </cfRule>
  </conditionalFormatting>
  <conditionalFormatting sqref="G29 G37">
    <cfRule type="expression" dxfId="46" priority="21">
      <formula>($H$29)=1</formula>
    </cfRule>
  </conditionalFormatting>
  <dataValidations count="1">
    <dataValidation type="list" allowBlank="1" showInputMessage="1" showErrorMessage="1" prompt="UTISEZ LA LISTE DEROULANTE" sqref="D14:D18" xr:uid="{00000000-0002-0000-0200-000000000000}">
      <formula1>"R4,R3,R2,R1,N3"</formula1>
    </dataValidation>
  </dataValidations>
  <printOptions horizontalCentered="1" verticalCentered="1"/>
  <pageMargins left="0" right="0" top="0" bottom="0" header="0.51181102362204722" footer="0.51181102362204722"/>
  <pageSetup paperSize="9" scale="27" orientation="portrait" horizontalDpi="4294967292" verticalDpi="4294967292" r:id="rId1"/>
  <headerFooter alignWithMargins="0"/>
  <colBreaks count="2" manualBreakCount="2">
    <brk id="37" max="1048575" man="1"/>
    <brk id="4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3" tint="0.39997558519241921"/>
    <pageSetUpPr fitToPage="1"/>
  </sheetPr>
  <dimension ref="B1:V31"/>
  <sheetViews>
    <sheetView showGridLines="0" tabSelected="1" topLeftCell="A10" zoomScale="55" zoomScaleNormal="55" workbookViewId="0">
      <selection activeCell="C15" sqref="C15:U15"/>
    </sheetView>
  </sheetViews>
  <sheetFormatPr baseColWidth="10" defaultRowHeight="15.6" x14ac:dyDescent="0.3"/>
  <cols>
    <col min="2" max="2" width="4.69921875" customWidth="1"/>
    <col min="3" max="3" width="26.5" customWidth="1"/>
    <col min="4" max="4" width="10.8984375" customWidth="1"/>
    <col min="5" max="6" width="8.19921875" customWidth="1"/>
    <col min="7" max="7" width="10.5" customWidth="1"/>
    <col min="8" max="8" width="8.5" customWidth="1"/>
    <col min="9" max="9" width="8.19921875" customWidth="1"/>
    <col min="10" max="10" width="10.09765625" customWidth="1"/>
    <col min="11" max="12" width="8.19921875" customWidth="1"/>
    <col min="13" max="13" width="13.69921875" customWidth="1"/>
    <col min="14" max="15" width="9" customWidth="1"/>
    <col min="16" max="16" width="18.69921875" customWidth="1"/>
    <col min="17" max="17" width="15.69921875" customWidth="1"/>
    <col min="18" max="18" width="13" customWidth="1"/>
    <col min="19" max="19" width="17.5" customWidth="1"/>
    <col min="20" max="20" width="14.19921875" customWidth="1"/>
    <col min="21" max="21" width="13" customWidth="1"/>
    <col min="22" max="22" width="5.5" customWidth="1"/>
  </cols>
  <sheetData>
    <row r="1" spans="2:22" ht="70.95" customHeight="1" thickBot="1" x14ac:dyDescent="0.35">
      <c r="B1" s="123"/>
      <c r="C1" s="121"/>
      <c r="D1" s="122"/>
      <c r="E1" s="122"/>
      <c r="F1" s="122"/>
      <c r="G1" s="122"/>
      <c r="H1" s="122"/>
      <c r="I1" s="122"/>
      <c r="J1" s="122"/>
      <c r="K1" s="122"/>
      <c r="L1" s="122"/>
      <c r="M1" s="121"/>
      <c r="N1" s="121"/>
      <c r="O1" s="121"/>
      <c r="P1" s="123"/>
      <c r="Q1" s="123"/>
      <c r="R1" s="123"/>
      <c r="S1" s="123"/>
      <c r="T1" s="123"/>
      <c r="U1" s="4"/>
      <c r="V1" s="4"/>
    </row>
    <row r="2" spans="2:22" ht="16.2" thickTop="1" x14ac:dyDescent="0.3">
      <c r="B2" s="145"/>
      <c r="C2" s="146"/>
      <c r="D2" s="147"/>
      <c r="E2" s="147"/>
      <c r="F2" s="147"/>
      <c r="G2" s="147"/>
      <c r="H2" s="147"/>
      <c r="I2" s="147"/>
      <c r="J2" s="147"/>
      <c r="K2" s="147"/>
      <c r="L2" s="147"/>
      <c r="M2" s="146"/>
      <c r="N2" s="146"/>
      <c r="O2" s="146"/>
      <c r="P2" s="148"/>
      <c r="Q2" s="148"/>
      <c r="R2" s="148"/>
      <c r="S2" s="148"/>
      <c r="T2" s="148"/>
      <c r="U2" s="148"/>
      <c r="V2" s="149"/>
    </row>
    <row r="3" spans="2:22" ht="36.6" x14ac:dyDescent="0.5">
      <c r="B3" s="150"/>
      <c r="C3" s="424">
        <f>'A RENSEIGNER'!$C$11</f>
        <v>44633</v>
      </c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151"/>
    </row>
    <row r="4" spans="2:22" ht="31.2" x14ac:dyDescent="0.6">
      <c r="B4" s="150"/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3"/>
      <c r="N4" s="133"/>
      <c r="O4" s="133"/>
      <c r="P4" s="135"/>
      <c r="Q4" s="135"/>
      <c r="R4" s="135"/>
      <c r="S4" s="135"/>
      <c r="T4" s="136"/>
      <c r="U4" s="136"/>
      <c r="V4" s="151"/>
    </row>
    <row r="5" spans="2:22" ht="36.6" x14ac:dyDescent="0.5">
      <c r="B5" s="150"/>
      <c r="C5" s="425" t="str">
        <f>'A RENSEIGNER'!$C$12</f>
        <v>ABMA</v>
      </c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151"/>
    </row>
    <row r="6" spans="2:22" ht="31.2" x14ac:dyDescent="0.6">
      <c r="B6" s="150"/>
      <c r="C6" s="133"/>
      <c r="D6" s="134"/>
      <c r="E6" s="134"/>
      <c r="F6" s="134"/>
      <c r="G6" s="134"/>
      <c r="H6" s="134"/>
      <c r="I6" s="134"/>
      <c r="J6" s="134"/>
      <c r="K6" s="134"/>
      <c r="L6" s="134"/>
      <c r="M6" s="133"/>
      <c r="N6" s="133"/>
      <c r="O6" s="133"/>
      <c r="P6" s="135"/>
      <c r="Q6" s="135"/>
      <c r="R6" s="135"/>
      <c r="S6" s="135"/>
      <c r="T6" s="136"/>
      <c r="U6" s="136"/>
      <c r="V6" s="151"/>
    </row>
    <row r="7" spans="2:22" ht="36.6" x14ac:dyDescent="0.5">
      <c r="B7" s="150"/>
      <c r="C7" s="426" t="str">
        <f>"MODE DE JEU"&amp;"  "&amp;'A RENSEIGNER'!$C$16</f>
        <v>MODE DE JEU  LIBRE</v>
      </c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6"/>
      <c r="S7" s="426"/>
      <c r="T7" s="426"/>
      <c r="U7" s="426"/>
      <c r="V7" s="151"/>
    </row>
    <row r="8" spans="2:22" ht="31.2" x14ac:dyDescent="0.6">
      <c r="B8" s="150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5"/>
      <c r="T8" s="136"/>
      <c r="U8" s="136"/>
      <c r="V8" s="151"/>
    </row>
    <row r="9" spans="2:22" ht="36.6" x14ac:dyDescent="0.5">
      <c r="B9" s="150"/>
      <c r="C9" s="426" t="str">
        <f>"CATEGORIE"&amp;"  "&amp;'A RENSEIGNER'!$C$17</f>
        <v>CATEGORIE  N3</v>
      </c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  <c r="R9" s="426"/>
      <c r="S9" s="426"/>
      <c r="T9" s="426"/>
      <c r="U9" s="426"/>
      <c r="V9" s="152"/>
    </row>
    <row r="10" spans="2:22" ht="31.2" x14ac:dyDescent="0.3">
      <c r="B10" s="15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7"/>
      <c r="U10" s="137"/>
      <c r="V10" s="152"/>
    </row>
    <row r="11" spans="2:22" ht="36.6" x14ac:dyDescent="0.5">
      <c r="B11" s="150"/>
      <c r="C11" s="426" t="str">
        <f>"TOURNOI N°"&amp;"  "&amp;'A RENSEIGNER'!$C$14</f>
        <v>TOURNOI N°  FINALE</v>
      </c>
      <c r="D11" s="426"/>
      <c r="E11" s="426"/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426"/>
      <c r="S11" s="426"/>
      <c r="T11" s="426"/>
      <c r="U11" s="426"/>
      <c r="V11" s="151"/>
    </row>
    <row r="12" spans="2:22" ht="31.2" x14ac:dyDescent="0.6">
      <c r="B12" s="150"/>
      <c r="C12" s="133"/>
      <c r="D12" s="134"/>
      <c r="E12" s="134"/>
      <c r="F12" s="134"/>
      <c r="G12" s="134"/>
      <c r="H12" s="134"/>
      <c r="I12" s="134"/>
      <c r="J12" s="134"/>
      <c r="K12" s="134"/>
      <c r="L12" s="134"/>
      <c r="M12" s="133"/>
      <c r="N12" s="133"/>
      <c r="O12" s="133"/>
      <c r="P12" s="135"/>
      <c r="Q12" s="135"/>
      <c r="R12" s="135"/>
      <c r="S12" s="135"/>
      <c r="T12" s="136"/>
      <c r="U12" s="136"/>
      <c r="V12" s="151"/>
    </row>
    <row r="13" spans="2:22" ht="36.6" x14ac:dyDescent="0.5">
      <c r="B13" s="150"/>
      <c r="C13" s="426" t="str">
        <f>"POULE n°"&amp;"  "&amp;'A RENSEIGNER'!$C$15</f>
        <v>POULE n°  1</v>
      </c>
      <c r="D13" s="426"/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  <c r="Q13" s="426"/>
      <c r="R13" s="426"/>
      <c r="S13" s="426"/>
      <c r="T13" s="426"/>
      <c r="U13" s="426"/>
      <c r="V13" s="151"/>
    </row>
    <row r="14" spans="2:22" ht="31.2" x14ac:dyDescent="0.6">
      <c r="B14" s="150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5"/>
      <c r="T14" s="136"/>
      <c r="U14" s="136"/>
      <c r="V14" s="151"/>
    </row>
    <row r="15" spans="2:22" ht="36.6" x14ac:dyDescent="0.5">
      <c r="B15" s="150"/>
      <c r="C15" s="426" t="s">
        <v>66</v>
      </c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6"/>
      <c r="O15" s="426"/>
      <c r="P15" s="426"/>
      <c r="Q15" s="426"/>
      <c r="R15" s="426"/>
      <c r="S15" s="426"/>
      <c r="T15" s="426"/>
      <c r="U15" s="426"/>
      <c r="V15" s="151"/>
    </row>
    <row r="16" spans="2:22" ht="16.2" thickBot="1" x14ac:dyDescent="0.35">
      <c r="B16" s="154"/>
      <c r="C16" s="121"/>
      <c r="D16" s="122"/>
      <c r="E16" s="122"/>
      <c r="F16" s="122"/>
      <c r="G16" s="122"/>
      <c r="H16" s="122"/>
      <c r="I16" s="122"/>
      <c r="J16" s="122"/>
      <c r="K16" s="122"/>
      <c r="L16" s="122"/>
      <c r="M16" s="121"/>
      <c r="N16" s="121"/>
      <c r="O16" s="121"/>
      <c r="P16" s="123"/>
      <c r="Q16" s="123"/>
      <c r="R16" s="123"/>
      <c r="S16" s="123"/>
      <c r="T16" s="123"/>
      <c r="U16" s="123"/>
      <c r="V16" s="155"/>
    </row>
    <row r="17" spans="2:22" ht="60.75" customHeight="1" thickTop="1" thickBot="1" x14ac:dyDescent="0.35">
      <c r="B17" s="154"/>
      <c r="C17" s="143" t="s">
        <v>68</v>
      </c>
      <c r="D17" s="418" t="str">
        <f>C18</f>
        <v>JARRETY Didier</v>
      </c>
      <c r="E17" s="418"/>
      <c r="F17" s="418"/>
      <c r="G17" s="419" t="str">
        <f>C22</f>
        <v>SIMON Claude</v>
      </c>
      <c r="H17" s="419"/>
      <c r="I17" s="419"/>
      <c r="J17" s="422" t="str">
        <f>C26</f>
        <v>RIEGEL Serge</v>
      </c>
      <c r="K17" s="422"/>
      <c r="L17" s="423"/>
      <c r="M17" s="258" t="s">
        <v>71</v>
      </c>
      <c r="N17" s="432" t="s">
        <v>72</v>
      </c>
      <c r="O17" s="433"/>
      <c r="P17" s="259" t="s">
        <v>73</v>
      </c>
      <c r="Q17" s="139" t="s">
        <v>69</v>
      </c>
      <c r="R17" s="141" t="s">
        <v>15</v>
      </c>
      <c r="S17" s="140" t="s">
        <v>75</v>
      </c>
      <c r="T17" s="140" t="s">
        <v>65</v>
      </c>
      <c r="U17" s="142" t="s">
        <v>70</v>
      </c>
      <c r="V17" s="155"/>
    </row>
    <row r="18" spans="2:22" ht="45" customHeight="1" thickTop="1" x14ac:dyDescent="0.3">
      <c r="B18" s="154"/>
      <c r="C18" s="237" t="str">
        <f>IF(ISBLANK('A RENSEIGNER'!B28),"",'A RENSEIGNER'!B28)</f>
        <v>JARRETY Didier</v>
      </c>
      <c r="D18" s="238"/>
      <c r="E18" s="239"/>
      <c r="F18" s="240"/>
      <c r="G18" s="241">
        <f>IF(ISBLANK('POULE DE 3 '!E36),"",'POULE DE 3 '!E36)</f>
        <v>200</v>
      </c>
      <c r="H18" s="241"/>
      <c r="I18" s="241">
        <f>IF(ISBLANK('POULE DE 3 '!F36),"",'POULE DE 3 '!F36)</f>
        <v>36</v>
      </c>
      <c r="J18" s="241">
        <f>IF(ISBLANK('POULE DE 3 '!E44),"",'POULE DE 3 '!E44)</f>
        <v>200</v>
      </c>
      <c r="K18" s="241"/>
      <c r="L18" s="242">
        <f>IF(ISBLANK('POULE DE 3 '!F44),"",'POULE DE 3 '!F44)</f>
        <v>24</v>
      </c>
      <c r="M18" s="243">
        <f>IF('POULE DE 3 '!R27=0,"",'POULE DE 3 '!R27)</f>
        <v>400</v>
      </c>
      <c r="N18" s="442">
        <f>IF('POULE DE 3 '!S27=0,"",'POULE DE 3 '!S27)</f>
        <v>60</v>
      </c>
      <c r="O18" s="443"/>
      <c r="P18" s="244">
        <f>IF(ISERROR('POULE DE 3 '!T27),"",'POULE DE 3 '!T27)</f>
        <v>6.666666666666667</v>
      </c>
      <c r="Q18" s="440">
        <f>IF(ISERROR('POULE DE 3 '!W27),"",'POULE DE 3 '!W27)</f>
        <v>4</v>
      </c>
      <c r="R18" s="431" t="str">
        <f>IF(ISERROR('POULE DE 3 '!Y27),"",IF(ISBLANK('A RENSEIGNER'!B28),"",IF('POULE DE 3 '!Y27=1,'POULE DE 3 '!Y27&amp;"er",'POULE DE 3 '!Y27&amp;"ème")))</f>
        <v>1er</v>
      </c>
      <c r="S18" s="429">
        <f>IF(ISERROR('POULE DE 3 '!Z27),"",'POULE DE 3 '!Z27)</f>
        <v>8</v>
      </c>
      <c r="T18" s="429">
        <f>IF(ISBLANK(C18),"",'POULE DE 3 '!AG27)</f>
        <v>1</v>
      </c>
      <c r="U18" s="438">
        <f>IF(ISERROR('POULE DE 3 '!AH27),"",'POULE DE 3 '!AH27)</f>
        <v>9</v>
      </c>
      <c r="V18" s="155"/>
    </row>
    <row r="19" spans="2:22" ht="45" customHeight="1" x14ac:dyDescent="0.3">
      <c r="B19" s="156"/>
      <c r="C19" s="245" t="str">
        <f>'A RENSEIGNER'!C28</f>
        <v>N3</v>
      </c>
      <c r="D19" s="246"/>
      <c r="E19" s="247"/>
      <c r="F19" s="248"/>
      <c r="G19" s="249"/>
      <c r="H19" s="249">
        <f>'POULE DE 3 '!J36</f>
        <v>2</v>
      </c>
      <c r="I19" s="249"/>
      <c r="J19" s="249"/>
      <c r="K19" s="249">
        <f>'POULE DE 3 '!J44</f>
        <v>2</v>
      </c>
      <c r="L19" s="250"/>
      <c r="M19" s="434" t="s">
        <v>74</v>
      </c>
      <c r="N19" s="435"/>
      <c r="O19" s="436" t="s">
        <v>60</v>
      </c>
      <c r="P19" s="437"/>
      <c r="Q19" s="440"/>
      <c r="R19" s="429"/>
      <c r="S19" s="429"/>
      <c r="T19" s="429"/>
      <c r="U19" s="438"/>
      <c r="V19" s="155"/>
    </row>
    <row r="20" spans="2:22" ht="45" customHeight="1" thickBot="1" x14ac:dyDescent="0.35">
      <c r="B20" s="154"/>
      <c r="C20" s="251" t="str">
        <f>'A RENSEIGNER'!D28</f>
        <v>LIVRY</v>
      </c>
      <c r="D20" s="252"/>
      <c r="E20" s="253"/>
      <c r="F20" s="254"/>
      <c r="G20" s="255">
        <f>+'POULE DE 3 '!I36</f>
        <v>5.5555555555555554</v>
      </c>
      <c r="H20" s="256"/>
      <c r="I20" s="256">
        <f>IF(ISBLANK('POULE DE 3 '!G36),"",'POULE DE 3 '!G36)</f>
        <v>25</v>
      </c>
      <c r="J20" s="255">
        <f>+'POULE DE 3 '!I44</f>
        <v>8.3333333333333339</v>
      </c>
      <c r="K20" s="256"/>
      <c r="L20" s="257">
        <f>IF(ISBLANK('POULE DE 3 '!G44),"",'POULE DE 3 '!G44)</f>
        <v>32</v>
      </c>
      <c r="M20" s="444">
        <f>IF('POULE DE 3 '!U27=0,"",'POULE DE 3 '!U27)</f>
        <v>8.3333333333333339</v>
      </c>
      <c r="N20" s="445"/>
      <c r="O20" s="446">
        <f>IF('POULE DE 3 '!V27=0,"",'POULE DE 3 '!V27)</f>
        <v>32</v>
      </c>
      <c r="P20" s="447"/>
      <c r="Q20" s="441"/>
      <c r="R20" s="430"/>
      <c r="S20" s="430"/>
      <c r="T20" s="430"/>
      <c r="U20" s="439"/>
      <c r="V20" s="155"/>
    </row>
    <row r="21" spans="2:22" ht="60.75" customHeight="1" thickTop="1" thickBot="1" x14ac:dyDescent="0.35">
      <c r="B21" s="156"/>
      <c r="C21" s="143" t="s">
        <v>68</v>
      </c>
      <c r="D21" s="418" t="str">
        <f>D17</f>
        <v>JARRETY Didier</v>
      </c>
      <c r="E21" s="418"/>
      <c r="F21" s="418"/>
      <c r="G21" s="419" t="str">
        <f>G17</f>
        <v>SIMON Claude</v>
      </c>
      <c r="H21" s="419"/>
      <c r="I21" s="419"/>
      <c r="J21" s="422" t="str">
        <f>J17</f>
        <v>RIEGEL Serge</v>
      </c>
      <c r="K21" s="422"/>
      <c r="L21" s="423"/>
      <c r="M21" s="282" t="s">
        <v>71</v>
      </c>
      <c r="N21" s="427" t="s">
        <v>72</v>
      </c>
      <c r="O21" s="428"/>
      <c r="P21" s="283" t="s">
        <v>73</v>
      </c>
      <c r="Q21" s="139" t="s">
        <v>69</v>
      </c>
      <c r="R21" s="141" t="s">
        <v>15</v>
      </c>
      <c r="S21" s="140" t="s">
        <v>64</v>
      </c>
      <c r="T21" s="140" t="s">
        <v>65</v>
      </c>
      <c r="U21" s="142" t="s">
        <v>70</v>
      </c>
      <c r="V21" s="157"/>
    </row>
    <row r="22" spans="2:22" ht="43.95" customHeight="1" thickTop="1" x14ac:dyDescent="0.3">
      <c r="B22" s="154"/>
      <c r="C22" s="236" t="str">
        <f>IF(ISBLANK('A RENSEIGNER'!B29),"",'A RENSEIGNER'!B29)</f>
        <v>SIMON Claude</v>
      </c>
      <c r="D22" s="260">
        <f>IF(ISBLANK('POULE DE 3 '!E37),"",'POULE DE 3 '!E37)</f>
        <v>129</v>
      </c>
      <c r="E22" s="260"/>
      <c r="F22" s="260">
        <f>IF(ISBLANK('POULE DE 3 '!F37),"",'POULE DE 3 '!F37)</f>
        <v>36</v>
      </c>
      <c r="G22" s="261"/>
      <c r="H22" s="262"/>
      <c r="I22" s="263"/>
      <c r="J22" s="260">
        <f>IF(ISBLANK('POULE DE 3 '!E28),"",'POULE DE 3 '!E28)</f>
        <v>141</v>
      </c>
      <c r="K22" s="260"/>
      <c r="L22" s="264">
        <f>IF(ISBLANK('POULE DE 3 '!F28),"",'POULE DE 3 '!F28)</f>
        <v>28</v>
      </c>
      <c r="M22" s="265">
        <f>IF('POULE DE 3 '!R28=0,"",'POULE DE 3 '!R28)</f>
        <v>270</v>
      </c>
      <c r="N22" s="393">
        <f>IF(ISERROR('POULE DE 3 '!S28),"",'POULE DE 3 '!S28)</f>
        <v>64</v>
      </c>
      <c r="O22" s="394"/>
      <c r="P22" s="266">
        <f>IF(ISERROR('POULE DE 3 '!T28),"",'POULE DE 3 '!T28)</f>
        <v>4.21875</v>
      </c>
      <c r="Q22" s="414">
        <f>IF(ISERROR('POULE DE 3 '!W28),"",'POULE DE 3 '!W28)</f>
        <v>0</v>
      </c>
      <c r="R22" s="390" t="str">
        <f>IF(ISERROR('POULE DE 3 '!Y28),"",IF(ISBLANK('A RENSEIGNER'!B29),"",IF('POULE DE 3 '!Y28=1,'POULE DE 3 '!Y28&amp;"er",'POULE DE 3 '!Y28&amp;"ème")))</f>
        <v>3ème</v>
      </c>
      <c r="S22" s="391">
        <f>IF(ISERROR('POULE DE 3 '!Z28),"",'POULE DE 3 '!Z28)</f>
        <v>3</v>
      </c>
      <c r="T22" s="391">
        <f>+'POULE DE 3 '!AG28</f>
        <v>0</v>
      </c>
      <c r="U22" s="403">
        <f>IF(ISERROR('POULE DE 3 '!AH28),"",'POULE DE 3 '!AH28)</f>
        <v>3</v>
      </c>
      <c r="V22" s="155"/>
    </row>
    <row r="23" spans="2:22" ht="43.95" customHeight="1" x14ac:dyDescent="0.3">
      <c r="B23" s="154"/>
      <c r="C23" s="267" t="str">
        <f>'A RENSEIGNER'!C29</f>
        <v>N3</v>
      </c>
      <c r="D23" s="268"/>
      <c r="E23" s="268">
        <f>'POULE DE 3 '!J37</f>
        <v>0</v>
      </c>
      <c r="F23" s="268"/>
      <c r="G23" s="269"/>
      <c r="H23" s="270"/>
      <c r="I23" s="271"/>
      <c r="J23" s="268"/>
      <c r="K23" s="268">
        <f>'POULE DE 3 '!J28</f>
        <v>0</v>
      </c>
      <c r="L23" s="272"/>
      <c r="M23" s="420" t="s">
        <v>74</v>
      </c>
      <c r="N23" s="421"/>
      <c r="O23" s="273"/>
      <c r="P23" s="274" t="s">
        <v>60</v>
      </c>
      <c r="Q23" s="414"/>
      <c r="R23" s="391"/>
      <c r="S23" s="391"/>
      <c r="T23" s="391"/>
      <c r="U23" s="403"/>
      <c r="V23" s="155"/>
    </row>
    <row r="24" spans="2:22" ht="43.95" customHeight="1" thickBot="1" x14ac:dyDescent="0.35">
      <c r="B24" s="154"/>
      <c r="C24" s="275" t="str">
        <f>'A RENSEIGNER'!D29</f>
        <v>ABASM</v>
      </c>
      <c r="D24" s="276">
        <f>+'POULE DE 3 '!I37</f>
        <v>3.5833333333333335</v>
      </c>
      <c r="E24" s="277"/>
      <c r="F24" s="277">
        <f>IF(ISBLANK('POULE DE 3 '!G37),"",'POULE DE 3 '!G37)</f>
        <v>21</v>
      </c>
      <c r="G24" s="278"/>
      <c r="H24" s="279"/>
      <c r="I24" s="280"/>
      <c r="J24" s="276">
        <f>+'POULE DE 3 '!I28</f>
        <v>5.0357142857142856</v>
      </c>
      <c r="K24" s="277"/>
      <c r="L24" s="281">
        <f>IF(ISBLANK('POULE DE 3 '!G28),"",'POULE DE 3 '!G28)</f>
        <v>18</v>
      </c>
      <c r="M24" s="416" t="str">
        <f>IF('POULE DE 3 '!U28=0,"",'POULE DE 3 '!U28)</f>
        <v/>
      </c>
      <c r="N24" s="417"/>
      <c r="O24" s="405">
        <f>IF('POULE DE 3 '!V28=0,"",'POULE DE 3 '!V28)</f>
        <v>21</v>
      </c>
      <c r="P24" s="406"/>
      <c r="Q24" s="415"/>
      <c r="R24" s="392"/>
      <c r="S24" s="392"/>
      <c r="T24" s="392"/>
      <c r="U24" s="404"/>
      <c r="V24" s="155"/>
    </row>
    <row r="25" spans="2:22" ht="60.75" customHeight="1" thickTop="1" thickBot="1" x14ac:dyDescent="0.35">
      <c r="B25" s="156"/>
      <c r="C25" s="143" t="s">
        <v>68</v>
      </c>
      <c r="D25" s="418" t="str">
        <f>$D$21</f>
        <v>JARRETY Didier</v>
      </c>
      <c r="E25" s="418"/>
      <c r="F25" s="418"/>
      <c r="G25" s="419" t="str">
        <f>$G$21</f>
        <v>SIMON Claude</v>
      </c>
      <c r="H25" s="419"/>
      <c r="I25" s="419"/>
      <c r="J25" s="422" t="str">
        <f>$J$21</f>
        <v>RIEGEL Serge</v>
      </c>
      <c r="K25" s="422"/>
      <c r="L25" s="423"/>
      <c r="M25" s="302" t="s">
        <v>71</v>
      </c>
      <c r="N25" s="409" t="s">
        <v>72</v>
      </c>
      <c r="O25" s="410"/>
      <c r="P25" s="303" t="s">
        <v>73</v>
      </c>
      <c r="Q25" s="139" t="s">
        <v>69</v>
      </c>
      <c r="R25" s="141" t="s">
        <v>15</v>
      </c>
      <c r="S25" s="140" t="s">
        <v>64</v>
      </c>
      <c r="T25" s="140" t="s">
        <v>65</v>
      </c>
      <c r="U25" s="142" t="s">
        <v>70</v>
      </c>
      <c r="V25" s="157"/>
    </row>
    <row r="26" spans="2:22" ht="46.95" customHeight="1" thickTop="1" x14ac:dyDescent="0.3">
      <c r="B26" s="154"/>
      <c r="C26" s="284" t="str">
        <f>IF(ISBLANK('A RENSEIGNER'!B30),"",'A RENSEIGNER'!B30)</f>
        <v>RIEGEL Serge</v>
      </c>
      <c r="D26" s="285">
        <f>IF(ISBLANK('POULE DE 3 '!E46),"",'POULE DE 3 '!E46)</f>
        <v>61</v>
      </c>
      <c r="E26" s="285"/>
      <c r="F26" s="285">
        <f>+'POULE DE 3 '!F46</f>
        <v>24</v>
      </c>
      <c r="G26" s="285">
        <f>IF(ISBLANK('POULE DE 3 '!E29),"",'POULE DE 3 '!E29)</f>
        <v>200</v>
      </c>
      <c r="H26" s="285"/>
      <c r="I26" s="285">
        <f>+'POULE DE 3 '!F29</f>
        <v>28</v>
      </c>
      <c r="J26" s="286"/>
      <c r="K26" s="287"/>
      <c r="L26" s="288"/>
      <c r="M26" s="289">
        <f>IF('POULE DE 3 '!R29=0,"",'POULE DE 3 '!R29)</f>
        <v>261</v>
      </c>
      <c r="N26" s="412">
        <f>IF(ISERROR('POULE DE 3 '!S29),"",'POULE DE 3 '!S29)</f>
        <v>52</v>
      </c>
      <c r="O26" s="413"/>
      <c r="P26" s="290">
        <f>IF(ISERROR('POULE DE 3 '!T29),"",'POULE DE 3 '!T29)</f>
        <v>5.0192307692307692</v>
      </c>
      <c r="Q26" s="395">
        <f>IF(ISERROR('POULE DE 3 '!W29),"",'POULE DE 3 '!W29)</f>
        <v>2</v>
      </c>
      <c r="R26" s="411" t="str">
        <f>IF(ISERROR('POULE DE 3 '!Y29),"",IF(ISBLANK('A RENSEIGNER'!B30),"",IF('POULE DE 3 '!Y29=1,'POULE DE 3 '!Y29&amp;"er",'POULE DE 3 '!Y29&amp;"ème")))</f>
        <v>2ème</v>
      </c>
      <c r="S26" s="388">
        <f>IF(ISERROR('POULE DE 3 '!Z29),"",'POULE DE 3 '!Z29)</f>
        <v>5</v>
      </c>
      <c r="T26" s="388">
        <f>+'POULE DE 3 '!AG29</f>
        <v>1</v>
      </c>
      <c r="U26" s="386">
        <f>IF(ISERROR('POULE DE 3 '!AH29),"",'POULE DE 3 '!AH29)</f>
        <v>6</v>
      </c>
      <c r="V26" s="155"/>
    </row>
    <row r="27" spans="2:22" ht="46.95" customHeight="1" x14ac:dyDescent="0.3">
      <c r="B27" s="154"/>
      <c r="C27" s="291" t="str">
        <f>'A RENSEIGNER'!C30</f>
        <v>N3</v>
      </c>
      <c r="D27" s="292"/>
      <c r="E27" s="292">
        <f>'POULE DE 3 '!J46</f>
        <v>0</v>
      </c>
      <c r="F27" s="292"/>
      <c r="G27" s="292"/>
      <c r="H27" s="292">
        <f>'POULE DE 3 '!J29</f>
        <v>2</v>
      </c>
      <c r="I27" s="292"/>
      <c r="J27" s="293"/>
      <c r="K27" s="294"/>
      <c r="L27" s="295"/>
      <c r="M27" s="397" t="s">
        <v>74</v>
      </c>
      <c r="N27" s="398"/>
      <c r="O27" s="399" t="s">
        <v>60</v>
      </c>
      <c r="P27" s="400"/>
      <c r="Q27" s="395"/>
      <c r="R27" s="388"/>
      <c r="S27" s="388"/>
      <c r="T27" s="388"/>
      <c r="U27" s="386"/>
      <c r="V27" s="155"/>
    </row>
    <row r="28" spans="2:22" ht="46.95" customHeight="1" thickBot="1" x14ac:dyDescent="0.35">
      <c r="B28" s="154"/>
      <c r="C28" s="296" t="str">
        <f>'A RENSEIGNER'!D30</f>
        <v>ABASM</v>
      </c>
      <c r="D28" s="297">
        <f>+'POULE DE 3 '!I46</f>
        <v>2.5416666666666665</v>
      </c>
      <c r="E28" s="298"/>
      <c r="F28" s="298">
        <f>IF(ISBLANK('POULE DE 3 '!G46),"",'POULE DE 3 '!G46)</f>
        <v>14</v>
      </c>
      <c r="G28" s="297">
        <f>+'POULE DE 3 '!I29</f>
        <v>7.1428571428571432</v>
      </c>
      <c r="H28" s="298"/>
      <c r="I28" s="298">
        <f>IF(ISBLANK('POULE DE 3 '!G29),"",'POULE DE 3 '!G29)</f>
        <v>30</v>
      </c>
      <c r="J28" s="299"/>
      <c r="K28" s="300"/>
      <c r="L28" s="301"/>
      <c r="M28" s="401">
        <f>IF('POULE DE 3 '!U29=0,"",'POULE DE 3 '!U29)</f>
        <v>7.1428571428571432</v>
      </c>
      <c r="N28" s="402"/>
      <c r="O28" s="407">
        <f>IF('POULE DE 3 '!V29=0,"",'POULE DE 3 '!V29)</f>
        <v>30</v>
      </c>
      <c r="P28" s="408"/>
      <c r="Q28" s="396"/>
      <c r="R28" s="389"/>
      <c r="S28" s="389"/>
      <c r="T28" s="389"/>
      <c r="U28" s="387"/>
      <c r="V28" s="155"/>
    </row>
    <row r="29" spans="2:22" ht="16.2" thickTop="1" x14ac:dyDescent="0.3">
      <c r="B29" s="154"/>
      <c r="C29" s="121"/>
      <c r="D29" s="122"/>
      <c r="E29" s="122"/>
      <c r="F29" s="122"/>
      <c r="G29" s="122"/>
      <c r="H29" s="122"/>
      <c r="I29" s="122"/>
      <c r="J29" s="122"/>
      <c r="K29" s="122"/>
      <c r="L29" s="122"/>
      <c r="M29" s="121"/>
      <c r="N29" s="121"/>
      <c r="O29" s="121"/>
      <c r="P29" s="123"/>
      <c r="Q29" s="123"/>
      <c r="R29" s="123"/>
      <c r="S29" s="123"/>
      <c r="T29" s="123"/>
      <c r="U29" s="123"/>
      <c r="V29" s="155"/>
    </row>
    <row r="30" spans="2:22" ht="16.2" thickBot="1" x14ac:dyDescent="0.35">
      <c r="B30" s="158"/>
      <c r="C30" s="159"/>
      <c r="D30" s="160"/>
      <c r="E30" s="160"/>
      <c r="F30" s="160"/>
      <c r="G30" s="160"/>
      <c r="H30" s="160"/>
      <c r="I30" s="160"/>
      <c r="J30" s="160"/>
      <c r="K30" s="160"/>
      <c r="L30" s="160"/>
      <c r="M30" s="159"/>
      <c r="N30" s="159"/>
      <c r="O30" s="159"/>
      <c r="P30" s="161"/>
      <c r="Q30" s="161"/>
      <c r="R30" s="161"/>
      <c r="S30" s="161"/>
      <c r="T30" s="161"/>
      <c r="U30" s="161"/>
      <c r="V30" s="162"/>
    </row>
    <row r="31" spans="2:22" ht="16.2" thickTop="1" x14ac:dyDescent="0.3"/>
  </sheetData>
  <sheetProtection password="CD5D" sheet="1" objects="1" scenarios="1"/>
  <mergeCells count="48">
    <mergeCell ref="N17:O17"/>
    <mergeCell ref="T18:T20"/>
    <mergeCell ref="M19:N19"/>
    <mergeCell ref="O19:P19"/>
    <mergeCell ref="U18:U20"/>
    <mergeCell ref="Q18:Q20"/>
    <mergeCell ref="N18:O18"/>
    <mergeCell ref="M20:N20"/>
    <mergeCell ref="O20:P20"/>
    <mergeCell ref="J21:L21"/>
    <mergeCell ref="C3:U3"/>
    <mergeCell ref="C5:U5"/>
    <mergeCell ref="C7:U7"/>
    <mergeCell ref="C9:U9"/>
    <mergeCell ref="C11:U11"/>
    <mergeCell ref="D21:F21"/>
    <mergeCell ref="G21:I21"/>
    <mergeCell ref="N21:O21"/>
    <mergeCell ref="C13:U13"/>
    <mergeCell ref="G17:I17"/>
    <mergeCell ref="S18:S20"/>
    <mergeCell ref="R18:R20"/>
    <mergeCell ref="D17:F17"/>
    <mergeCell ref="C15:U15"/>
    <mergeCell ref="J17:L17"/>
    <mergeCell ref="Q22:Q24"/>
    <mergeCell ref="S22:S24"/>
    <mergeCell ref="M24:N24"/>
    <mergeCell ref="D25:F25"/>
    <mergeCell ref="G25:I25"/>
    <mergeCell ref="M23:N23"/>
    <mergeCell ref="J25:L25"/>
    <mergeCell ref="U26:U28"/>
    <mergeCell ref="T26:T28"/>
    <mergeCell ref="S26:S28"/>
    <mergeCell ref="R22:R24"/>
    <mergeCell ref="N22:O22"/>
    <mergeCell ref="Q26:Q28"/>
    <mergeCell ref="M27:N27"/>
    <mergeCell ref="O27:P27"/>
    <mergeCell ref="M28:N28"/>
    <mergeCell ref="U22:U24"/>
    <mergeCell ref="O24:P24"/>
    <mergeCell ref="O28:P28"/>
    <mergeCell ref="N25:O25"/>
    <mergeCell ref="R26:R28"/>
    <mergeCell ref="T22:T24"/>
    <mergeCell ref="N26:O26"/>
  </mergeCells>
  <phoneticPr fontId="0" type="noConversion"/>
  <conditionalFormatting sqref="H19 K19 E23 K23 E27 H27">
    <cfRule type="cellIs" dxfId="45" priority="9" operator="equal">
      <formula>0</formula>
    </cfRule>
    <cfRule type="cellIs" dxfId="44" priority="10" operator="equal">
      <formula>2</formula>
    </cfRule>
    <cfRule type="cellIs" dxfId="43" priority="11" operator="equal">
      <formula>1</formula>
    </cfRule>
  </conditionalFormatting>
  <conditionalFormatting sqref="H19 K19 K23 E23 E27 H27">
    <cfRule type="containsErrors" dxfId="42" priority="8">
      <formula>ISERROR(E19)</formula>
    </cfRule>
  </conditionalFormatting>
  <conditionalFormatting sqref="C18">
    <cfRule type="expression" dxfId="41" priority="7">
      <formula>$R$18="1er"</formula>
    </cfRule>
  </conditionalFormatting>
  <conditionalFormatting sqref="R22:R24 R18:R20 R26:R28">
    <cfRule type="containsText" dxfId="40" priority="6" operator="containsText" text="1er">
      <formula>NOT(ISERROR(SEARCH("1er",R18)))</formula>
    </cfRule>
  </conditionalFormatting>
  <conditionalFormatting sqref="C22">
    <cfRule type="expression" dxfId="39" priority="2">
      <formula>$R$22="1er"</formula>
    </cfRule>
  </conditionalFormatting>
  <conditionalFormatting sqref="C26">
    <cfRule type="expression" dxfId="38" priority="1">
      <formula>$R$26="1er"</formula>
    </cfRule>
  </conditionalFormatting>
  <printOptions horizontalCentered="1" verticalCentered="1"/>
  <pageMargins left="0" right="0" top="0" bottom="0" header="0.31496062992125984" footer="0.31496062992125984"/>
  <pageSetup paperSize="9" scale="5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5" tint="0.39997558519241921"/>
    <pageSetUpPr fitToPage="1"/>
  </sheetPr>
  <dimension ref="A1:BA230"/>
  <sheetViews>
    <sheetView showGridLines="0" zoomScale="50" zoomScaleNormal="72" workbookViewId="0">
      <selection activeCell="C3" sqref="C3:J3"/>
    </sheetView>
  </sheetViews>
  <sheetFormatPr baseColWidth="10" defaultColWidth="10.69921875" defaultRowHeight="15.6" outlineLevelCol="1" x14ac:dyDescent="0.3"/>
  <cols>
    <col min="1" max="1" width="8.19921875" style="2" customWidth="1"/>
    <col min="2" max="2" width="8.19921875" style="3" hidden="1" customWidth="1" outlineLevel="1"/>
    <col min="3" max="3" width="78.19921875" style="4" bestFit="1" customWidth="1" collapsed="1"/>
    <col min="4" max="4" width="34.69921875" style="4" customWidth="1"/>
    <col min="5" max="5" width="13.69921875" style="4" customWidth="1"/>
    <col min="6" max="6" width="16.19921875" style="4" bestFit="1" customWidth="1"/>
    <col min="7" max="7" width="13" style="4" customWidth="1"/>
    <col min="8" max="8" width="13" style="83" hidden="1" customWidth="1" outlineLevel="1"/>
    <col min="9" max="9" width="19.69921875" style="4" customWidth="1" collapsed="1"/>
    <col min="10" max="10" width="21.59765625" style="4" customWidth="1"/>
    <col min="11" max="11" width="11.69921875" style="138" hidden="1" customWidth="1" outlineLevel="1"/>
    <col min="12" max="12" width="12.69921875" style="3" hidden="1" customWidth="1" outlineLevel="1"/>
    <col min="13" max="13" width="16.8984375" style="3" hidden="1" customWidth="1" outlineLevel="1"/>
    <col min="14" max="14" width="9.69921875" style="2" customWidth="1" collapsed="1"/>
    <col min="15" max="15" width="14.19921875" style="5" bestFit="1" customWidth="1"/>
    <col min="16" max="16" width="35.69921875" style="4" hidden="1" customWidth="1" outlineLevel="1"/>
    <col min="17" max="17" width="18.19921875" style="4" hidden="1" customWidth="1" outlineLevel="1"/>
    <col min="18" max="18" width="22.69921875" style="4" hidden="1" customWidth="1" outlineLevel="1"/>
    <col min="19" max="19" width="25.19921875" style="4" hidden="1" customWidth="1" outlineLevel="1"/>
    <col min="20" max="20" width="32.69921875" style="4" hidden="1" customWidth="1" outlineLevel="1"/>
    <col min="21" max="21" width="38" style="6" hidden="1" customWidth="1" outlineLevel="1"/>
    <col min="22" max="22" width="26.69921875" style="6" hidden="1" customWidth="1" outlineLevel="1"/>
    <col min="23" max="23" width="30.5" style="6" hidden="1" customWidth="1" outlineLevel="1"/>
    <col min="24" max="24" width="21.69921875" style="6" hidden="1" customWidth="1" outlineLevel="1"/>
    <col min="25" max="25" width="10.69921875" style="4" hidden="1" customWidth="1" outlineLevel="1" collapsed="1"/>
    <col min="26" max="26" width="32.19921875" style="4" hidden="1" customWidth="1" outlineLevel="1"/>
    <col min="27" max="28" width="38.69921875" style="4" hidden="1" customWidth="1" outlineLevel="1"/>
    <col min="29" max="30" width="37.19921875" style="4" hidden="1" customWidth="1" outlineLevel="1"/>
    <col min="31" max="32" width="30.69921875" style="4" hidden="1" customWidth="1" outlineLevel="1"/>
    <col min="33" max="33" width="33.69921875" style="4" hidden="1" customWidth="1" outlineLevel="1"/>
    <col min="34" max="34" width="25.5" style="4" hidden="1" customWidth="1" outlineLevel="1"/>
    <col min="35" max="35" width="16.19921875" style="4" bestFit="1" customWidth="1" collapsed="1"/>
    <col min="36" max="36" width="14.19921875" style="4" bestFit="1" customWidth="1"/>
    <col min="37" max="37" width="10.69921875" style="4" bestFit="1" customWidth="1"/>
    <col min="38" max="38" width="7.5" style="4" bestFit="1" customWidth="1"/>
    <col min="39" max="39" width="9" style="4" bestFit="1" customWidth="1"/>
    <col min="40" max="40" width="10" style="4" bestFit="1" customWidth="1"/>
    <col min="41" max="41" width="13.19921875" style="4" customWidth="1"/>
    <col min="42" max="42" width="10" style="4" bestFit="1" customWidth="1"/>
    <col min="43" max="43" width="16.19921875" style="4" customWidth="1"/>
    <col min="44" max="44" width="14.69921875" style="4" bestFit="1" customWidth="1"/>
    <col min="45" max="45" width="12.19921875" style="4" bestFit="1" customWidth="1"/>
    <col min="46" max="49" width="9" style="4" customWidth="1"/>
    <col min="50" max="52" width="10.69921875" style="4" customWidth="1"/>
    <col min="53" max="53" width="9.19921875" style="4" customWidth="1"/>
    <col min="54" max="54" width="30.19921875" style="4" customWidth="1"/>
    <col min="55" max="55" width="8.5" style="4" customWidth="1"/>
    <col min="56" max="57" width="7" style="4" customWidth="1"/>
    <col min="58" max="63" width="7.19921875" style="4" customWidth="1"/>
    <col min="64" max="69" width="10.69921875" style="4"/>
    <col min="70" max="70" width="12.69921875" style="4" customWidth="1"/>
    <col min="71" max="16384" width="10.69921875" style="4"/>
  </cols>
  <sheetData>
    <row r="1" spans="3:53" ht="87.75" customHeight="1" x14ac:dyDescent="0.3"/>
    <row r="2" spans="3:53" ht="84.75" customHeight="1" x14ac:dyDescent="0.65">
      <c r="C2" s="358" t="s">
        <v>208</v>
      </c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 t="s">
        <v>99</v>
      </c>
      <c r="T2" s="358"/>
      <c r="U2" s="358"/>
      <c r="V2" s="358"/>
      <c r="W2" s="358"/>
      <c r="X2" s="358"/>
      <c r="Y2" s="358"/>
      <c r="Z2" s="358"/>
      <c r="AA2" s="358" t="s">
        <v>99</v>
      </c>
      <c r="AB2" s="358"/>
      <c r="AC2" s="358"/>
      <c r="AD2" s="358"/>
      <c r="AE2" s="358"/>
      <c r="AF2" s="358"/>
      <c r="AG2" s="358"/>
      <c r="AH2" s="358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3:53" ht="46.2" x14ac:dyDescent="0.3">
      <c r="C3" s="358"/>
      <c r="D3" s="358"/>
      <c r="E3" s="358"/>
      <c r="F3" s="358"/>
      <c r="G3" s="358"/>
      <c r="H3" s="358"/>
      <c r="I3" s="358"/>
      <c r="J3" s="358"/>
    </row>
    <row r="4" spans="3:53" ht="31.8" thickBot="1" x14ac:dyDescent="0.65">
      <c r="C4" s="109"/>
      <c r="D4" s="110"/>
    </row>
    <row r="5" spans="3:53" ht="31.2" x14ac:dyDescent="0.6">
      <c r="C5" s="196" t="str">
        <f>'POULE DE 3 '!C4</f>
        <v xml:space="preserve">DATE DE LA COMPETITION   </v>
      </c>
      <c r="D5" s="197">
        <f>'POULE DE 3 '!D4</f>
        <v>44633</v>
      </c>
    </row>
    <row r="6" spans="3:53" ht="31.2" x14ac:dyDescent="0.6">
      <c r="C6" s="198" t="str">
        <f>'POULE DE 3 '!C5</f>
        <v xml:space="preserve">LIEU   </v>
      </c>
      <c r="D6" s="199" t="str">
        <f>'POULE DE 3 '!D5</f>
        <v>ABMA</v>
      </c>
    </row>
    <row r="7" spans="3:53" ht="31.2" x14ac:dyDescent="0.6">
      <c r="C7" s="200" t="str">
        <f>'POULE DE 3 '!C6</f>
        <v xml:space="preserve">DIRECTEUR DE JEU   </v>
      </c>
      <c r="D7" s="201" t="str">
        <f>'POULE DE 3 '!D6</f>
        <v/>
      </c>
      <c r="F7" s="369" t="s">
        <v>119</v>
      </c>
      <c r="G7" s="369"/>
      <c r="H7" s="369"/>
      <c r="I7" s="369"/>
      <c r="J7" s="369"/>
    </row>
    <row r="8" spans="3:53" ht="31.2" x14ac:dyDescent="0.6">
      <c r="C8" s="200" t="str">
        <f>'A RENSEIGNER'!B14</f>
        <v xml:space="preserve">TOURNOI N°   </v>
      </c>
      <c r="D8" s="201" t="str">
        <f>'POULE DE 3 '!D7</f>
        <v>FINALE</v>
      </c>
      <c r="F8" s="369"/>
      <c r="G8" s="369"/>
      <c r="H8" s="369"/>
      <c r="I8" s="369"/>
      <c r="J8" s="369"/>
    </row>
    <row r="9" spans="3:53" ht="31.2" x14ac:dyDescent="0.6">
      <c r="C9" s="198" t="str">
        <f>'POULE DE 3 '!C8</f>
        <v xml:space="preserve">POULE N°   </v>
      </c>
      <c r="D9" s="199">
        <f>'POULE DE 3 '!D8</f>
        <v>1</v>
      </c>
    </row>
    <row r="10" spans="3:53" ht="31.8" thickBot="1" x14ac:dyDescent="0.65">
      <c r="C10" s="202" t="str">
        <f>'POULE DE 3 '!C9</f>
        <v xml:space="preserve">MODE DE JEU    </v>
      </c>
      <c r="D10" s="203" t="str">
        <f>'POULE DE 3 '!D9</f>
        <v>LIBRE</v>
      </c>
      <c r="P10" s="111"/>
    </row>
    <row r="11" spans="3:53" ht="31.2" x14ac:dyDescent="0.6">
      <c r="C11" s="114"/>
      <c r="D11" s="113"/>
      <c r="P11" s="111"/>
    </row>
    <row r="12" spans="3:53" x14ac:dyDescent="0.3">
      <c r="C12" s="48"/>
      <c r="D12" s="48"/>
    </row>
    <row r="13" spans="3:53" ht="31.2" x14ac:dyDescent="0.6">
      <c r="C13" s="116" t="s">
        <v>62</v>
      </c>
      <c r="D13" s="117" t="s">
        <v>6</v>
      </c>
    </row>
    <row r="14" spans="3:53" x14ac:dyDescent="0.3">
      <c r="E14" s="112"/>
    </row>
    <row r="15" spans="3:53" ht="31.2" x14ac:dyDescent="0.6">
      <c r="C15" s="115" t="str">
        <f>IF(ISBLANK('A RENSEIGNER'!B41),"",'A RENSEIGNER'!B41)</f>
        <v/>
      </c>
      <c r="D15" s="115" t="str">
        <f>'A RENSEIGNER'!C41</f>
        <v/>
      </c>
      <c r="E15" s="111" t="e">
        <f>VLOOKUP(D15,P35:Q39,2,0)</f>
        <v>#N/A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</row>
    <row r="16" spans="3:53" ht="31.2" x14ac:dyDescent="0.6">
      <c r="C16" s="115" t="str">
        <f>IF(ISBLANK('A RENSEIGNER'!B42),"",'A RENSEIGNER'!B42)</f>
        <v/>
      </c>
      <c r="D16" s="115" t="str">
        <f>'A RENSEIGNER'!C42</f>
        <v/>
      </c>
      <c r="E16" s="111" t="e">
        <f>VLOOKUP(D16,P36:Q40,2,0)</f>
        <v>#N/A</v>
      </c>
    </row>
    <row r="17" spans="1:53" ht="39" customHeight="1" x14ac:dyDescent="0.3"/>
    <row r="18" spans="1:53" ht="39" customHeight="1" x14ac:dyDescent="0.3"/>
    <row r="19" spans="1:53" ht="39" customHeight="1" thickBot="1" x14ac:dyDescent="0.35"/>
    <row r="20" spans="1:53" ht="39" customHeight="1" thickBot="1" x14ac:dyDescent="0.35">
      <c r="C20" s="373" t="e">
        <f>IF(ISBLANK('A RENSEIGNER'!C16),"",IF('A RENSEIGNER'!C16="3 BANDES","LA DISTANCE DE LA POULE EST DE"&amp;" "&amp;IF(AND(D15=D16),VLOOKUP(D15,P35:Q39,2,0),MAX(E15:E16))&amp;"  "&amp;"POINTS EN 60 REPRISES","LA DISTANCE DE LA POULE EST DE"&amp;" "&amp;IF(AND(D15=D16),VLOOKUP(D15,P35:Q39,2,0),MAX(E15:E16))&amp;"  "&amp;"POINTS EN 30 REPRISES"))</f>
        <v>#N/A</v>
      </c>
      <c r="D20" s="374"/>
      <c r="E20" s="374"/>
      <c r="F20" s="374"/>
      <c r="G20" s="374"/>
      <c r="H20" s="374"/>
      <c r="I20" s="374"/>
      <c r="J20" s="375"/>
      <c r="K20" s="327"/>
      <c r="L20" s="327"/>
      <c r="M20" s="194"/>
      <c r="N20" s="194"/>
      <c r="O20" s="194"/>
      <c r="P20" s="194"/>
      <c r="Q20" s="194"/>
      <c r="R20" s="194"/>
      <c r="S20" s="194"/>
      <c r="T20" s="194"/>
      <c r="U20" s="194"/>
    </row>
    <row r="21" spans="1:53" ht="87" customHeight="1" x14ac:dyDescent="0.6">
      <c r="D21" s="8"/>
      <c r="E21" s="8"/>
      <c r="F21" s="8"/>
      <c r="G21" s="8"/>
      <c r="H21" s="84"/>
      <c r="I21" s="8"/>
      <c r="J21" s="8"/>
      <c r="K21" s="105"/>
      <c r="L21" s="105"/>
      <c r="M21" s="105"/>
      <c r="N21" s="8"/>
      <c r="O21" s="8"/>
      <c r="U21" s="4"/>
      <c r="V21" s="4"/>
      <c r="W21" s="4"/>
      <c r="X21" s="4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  <row r="22" spans="1:53" ht="31.2" x14ac:dyDescent="0.6">
      <c r="C22" s="377" t="s">
        <v>116</v>
      </c>
      <c r="D22" s="377"/>
      <c r="E22" s="377"/>
      <c r="F22" s="377"/>
      <c r="G22" s="377"/>
      <c r="H22" s="377"/>
      <c r="I22" s="377"/>
      <c r="J22" s="377"/>
      <c r="K22" s="328"/>
      <c r="L22" s="328"/>
      <c r="M22" s="328"/>
      <c r="N22" s="61"/>
      <c r="O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</row>
    <row r="24" spans="1:53" ht="16.2" thickBot="1" x14ac:dyDescent="0.35"/>
    <row r="25" spans="1:53" s="10" customFormat="1" ht="40.950000000000003" customHeight="1" thickBot="1" x14ac:dyDescent="0.35">
      <c r="A25" s="5"/>
      <c r="B25" s="9"/>
      <c r="C25" s="366" t="s">
        <v>5</v>
      </c>
      <c r="D25" s="367"/>
      <c r="E25" s="367"/>
      <c r="F25" s="367"/>
      <c r="G25" s="367"/>
      <c r="H25" s="367"/>
      <c r="I25" s="367"/>
      <c r="J25" s="368"/>
      <c r="K25" s="329"/>
      <c r="L25" s="329"/>
      <c r="M25" s="9"/>
      <c r="P25" s="370" t="s">
        <v>8</v>
      </c>
      <c r="Q25" s="371"/>
      <c r="R25" s="371"/>
      <c r="S25" s="371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2"/>
    </row>
    <row r="26" spans="1:53" ht="21" customHeight="1" x14ac:dyDescent="0.3">
      <c r="U26" s="4"/>
      <c r="V26" s="4"/>
      <c r="W26" s="4"/>
      <c r="X26" s="4"/>
    </row>
    <row r="27" spans="1:53" s="15" customFormat="1" ht="57.75" customHeight="1" x14ac:dyDescent="0.45">
      <c r="A27" s="60"/>
      <c r="B27" s="50"/>
      <c r="C27" s="12" t="s">
        <v>0</v>
      </c>
      <c r="D27" s="12" t="s">
        <v>6</v>
      </c>
      <c r="E27" s="12" t="s">
        <v>1</v>
      </c>
      <c r="F27" s="12" t="s">
        <v>2</v>
      </c>
      <c r="G27" s="12" t="s">
        <v>60</v>
      </c>
      <c r="H27" s="85"/>
      <c r="I27" s="13" t="s">
        <v>3</v>
      </c>
      <c r="J27" s="12" t="s">
        <v>4</v>
      </c>
      <c r="K27" s="311" t="s">
        <v>24</v>
      </c>
      <c r="L27" s="311" t="s">
        <v>23</v>
      </c>
      <c r="M27" s="318" t="s">
        <v>122</v>
      </c>
      <c r="P27" s="74" t="s">
        <v>0</v>
      </c>
      <c r="Q27" s="74" t="s">
        <v>6</v>
      </c>
      <c r="R27" s="74" t="s">
        <v>9</v>
      </c>
      <c r="S27" s="74" t="s">
        <v>10</v>
      </c>
      <c r="T27" s="74" t="s">
        <v>13</v>
      </c>
      <c r="U27" s="74" t="s">
        <v>11</v>
      </c>
      <c r="V27" s="74" t="s">
        <v>61</v>
      </c>
      <c r="W27" s="74" t="s">
        <v>7</v>
      </c>
      <c r="X27" s="74" t="s">
        <v>14</v>
      </c>
      <c r="Y27" s="74" t="s">
        <v>15</v>
      </c>
      <c r="Z27" s="74" t="s">
        <v>12</v>
      </c>
      <c r="AA27" s="74" t="s">
        <v>27</v>
      </c>
      <c r="AB27" s="74" t="s">
        <v>28</v>
      </c>
      <c r="AC27" s="74" t="s">
        <v>18</v>
      </c>
      <c r="AD27" s="74" t="s">
        <v>19</v>
      </c>
      <c r="AE27" s="74" t="s">
        <v>25</v>
      </c>
      <c r="AF27" s="74" t="s">
        <v>26</v>
      </c>
      <c r="AG27" s="74" t="s">
        <v>29</v>
      </c>
      <c r="AH27" s="74" t="s">
        <v>30</v>
      </c>
    </row>
    <row r="28" spans="1:53" s="53" customFormat="1" ht="30.75" customHeight="1" x14ac:dyDescent="0.65">
      <c r="B28" s="54" t="e">
        <f>VLOOKUP(D28,CATE_COR,2,0)</f>
        <v>#N/A</v>
      </c>
      <c r="C28" s="72" t="str">
        <f>IF(ISBLANK('A RENSEIGNER'!B41),"",'A RENSEIGNER'!B41)</f>
        <v/>
      </c>
      <c r="D28" s="72" t="str">
        <f>IF(ISBLANK('A RENSEIGNER'!C41),"",'A RENSEIGNER'!C41)</f>
        <v/>
      </c>
      <c r="E28" s="104"/>
      <c r="F28" s="104"/>
      <c r="G28" s="104"/>
      <c r="H28" s="55">
        <f>IF(G28&lt;I28,1,0)</f>
        <v>0</v>
      </c>
      <c r="I28" s="73" t="str">
        <f>IF(ISBLANK(E28),"",E28/F28)</f>
        <v/>
      </c>
      <c r="J28" s="72" t="str">
        <f>IF(E28="","",IF(E28&gt;E29,2,IF(E28=E29,1,IF(E28&lt;E29,0))))</f>
        <v/>
      </c>
      <c r="K28" s="330" t="e">
        <f>IF(B28&lt;B29,1,0)</f>
        <v>#N/A</v>
      </c>
      <c r="L28" s="331" t="e">
        <f>IF(K28=0,0,IF(J28=2,3,IF(J28=1,2,IF(J28=0,1))))</f>
        <v>#N/A</v>
      </c>
      <c r="M28" s="319" t="str">
        <f>IF(J28=0,0,I28)</f>
        <v/>
      </c>
      <c r="P28" s="72" t="str">
        <f>IF(ISBLANK('A RENSEIGNER'!B41),"",'A RENSEIGNER'!B41)</f>
        <v/>
      </c>
      <c r="Q28" s="72" t="str">
        <f>'A RENSEIGNER'!C41</f>
        <v/>
      </c>
      <c r="R28" s="72" t="str">
        <f>IF(ISBLANK('A RENSEIGNER'!B42),"",E28+E36)</f>
        <v/>
      </c>
      <c r="S28" s="72" t="str">
        <f>IF(ISBLANK('A RENSEIGNER'!B41),"",F28+F36)</f>
        <v/>
      </c>
      <c r="T28" s="73" t="str">
        <f>IF(ISBLANK('A RENSEIGNER'!B41),"",R28/S28)</f>
        <v/>
      </c>
      <c r="U28" s="73" t="str">
        <f>IF(ISBLANK('A RENSEIGNER'!B41),"",MAX(M28,M36))</f>
        <v/>
      </c>
      <c r="V28" s="75" t="str">
        <f>IF(ISBLANK('A RENSEIGNER'!B41),"",MAX(G28,G36))</f>
        <v/>
      </c>
      <c r="W28" s="72" t="str">
        <f>IF(ISBLANK('A RENSEIGNER'!B41),"",J28+J36)</f>
        <v/>
      </c>
      <c r="X28" s="76" t="str">
        <f>IF(ISBLANK('A RENSEIGNER'!B41),"",W28*1000000000+T28*1000000+U28*10000+V28)</f>
        <v/>
      </c>
      <c r="Y28" s="75" t="str">
        <f>IF(ISBLANK('A RENSEIGNER'!B41),"",RANK(X28,$X$28:$X$30,0))</f>
        <v/>
      </c>
      <c r="Z28" s="72" t="str">
        <f>IF(ISBLANK('A RENSEIGNER'!B41),"",IF(Y28=1,8,IF(Y28=2,5,IF(Y28=3,3))))</f>
        <v/>
      </c>
      <c r="AA28" s="57" t="str">
        <f>IF(J28=0,0,IF(ISBLANK('A RENSEIGNER'!B41),"",IF(I28&gt;VLOOKUP(D28,$T$35:$V$39,3,0),2,IF(I28&lt;VLOOKUP(D28,$T$35:$V$39,2,0),0,1))))</f>
        <v/>
      </c>
      <c r="AB28" s="57" t="str">
        <f>IF(J36=0,0,IF(ISBLANK('A RENSEIGNER'!B41),"",IF(I36&gt;VLOOKUP(D36,$T$35:$V$39,3,0),2,IF(I36&lt;VLOOKUP(D36,$T$35:$V$39,2,0),0,1))))</f>
        <v/>
      </c>
      <c r="AC28" s="72" t="str">
        <f>IF(ISBLANK('A RENSEIGNER'!B41),"",K36)</f>
        <v/>
      </c>
      <c r="AD28" s="72" t="str">
        <f>IF(ISBLANK('A RENSEIGNER'!B41),"",K46)</f>
        <v/>
      </c>
      <c r="AE28" s="72" t="str">
        <f>IF(ISBLANK('A RENSEIGNER'!B41),"",L36)</f>
        <v/>
      </c>
      <c r="AF28" s="72" t="str">
        <f>IF(ISBLANK('A RENSEIGNER'!B41),"",L46)</f>
        <v/>
      </c>
      <c r="AG28" s="72" t="str">
        <f>IF(ISBLANK('A RENSEIGNER'!B41),"",SUM(AA28:AF28))</f>
        <v/>
      </c>
      <c r="AH28" s="81" t="str">
        <f>IF(ISBLANK('A RENSEIGNER'!B41),"",SUM(Z28,AG28))</f>
        <v/>
      </c>
      <c r="AI28" s="56"/>
    </row>
    <row r="29" spans="1:53" s="53" customFormat="1" ht="30.75" customHeight="1" x14ac:dyDescent="0.65">
      <c r="B29" s="54" t="e">
        <f>VLOOKUP(D29,CATE_COR,2,0)</f>
        <v>#N/A</v>
      </c>
      <c r="C29" s="72" t="str">
        <f>IF(ISBLANK('A RENSEIGNER'!B42),"",'A RENSEIGNER'!B42)</f>
        <v/>
      </c>
      <c r="D29" s="72" t="str">
        <f>IF(ISBLANK('A RENSEIGNER'!C42),"",'A RENSEIGNER'!C42)</f>
        <v/>
      </c>
      <c r="E29" s="104"/>
      <c r="F29" s="72" t="str">
        <f>IF(ISBLANK(F28),"",F28)</f>
        <v/>
      </c>
      <c r="G29" s="104"/>
      <c r="H29" s="55">
        <f>IF(G29&lt;I29,1,0)</f>
        <v>0</v>
      </c>
      <c r="I29" s="73" t="str">
        <f>IF(ISBLANK(E29),"",E29/F29)</f>
        <v/>
      </c>
      <c r="J29" s="72" t="str">
        <f>IF(E29="","",IF(E29&gt;E28,2,IF(E29=E28,1,IF(E29&lt;E28+N21,0))))</f>
        <v/>
      </c>
      <c r="K29" s="330" t="e">
        <f>IF(B29&lt;B28,1,0)</f>
        <v>#N/A</v>
      </c>
      <c r="L29" s="331" t="e">
        <f>IF(K29=0,0,IF(J29=2,3,IF(J29=1,2,IF(J29=0,1))))</f>
        <v>#N/A</v>
      </c>
      <c r="M29" s="319" t="str">
        <f>IF(J29=0,0,I29)</f>
        <v/>
      </c>
      <c r="P29" s="72" t="str">
        <f>IF(ISBLANK('A RENSEIGNER'!B42),"",'A RENSEIGNER'!B42)</f>
        <v/>
      </c>
      <c r="Q29" s="72" t="str">
        <f>'A RENSEIGNER'!C42</f>
        <v/>
      </c>
      <c r="R29" s="72" t="str">
        <f>IF(ISBLANK('A RENSEIGNER'!B42),"",E29+E37)</f>
        <v/>
      </c>
      <c r="S29" s="72" t="str">
        <f>IF(ISBLANK('A RENSEIGNER'!B42),"",F29+F37)</f>
        <v/>
      </c>
      <c r="T29" s="73" t="str">
        <f>IF(ISBLANK('A RENSEIGNER'!B42),"",R29/S29)</f>
        <v/>
      </c>
      <c r="U29" s="73" t="str">
        <f>IF(ISBLANK('A RENSEIGNER'!B42),"",MAX(M29,M37))</f>
        <v/>
      </c>
      <c r="V29" s="75" t="str">
        <f>IF(ISBLANK('A RENSEIGNER'!B42),"",MAX(G29,G37))</f>
        <v/>
      </c>
      <c r="W29" s="72" t="str">
        <f>IF(ISBLANK('A RENSEIGNER'!B42),"",J29+J37)</f>
        <v/>
      </c>
      <c r="X29" s="76" t="str">
        <f>IF(ISBLANK('A RENSEIGNER'!B42),"",W29*1000000000+T29*1000000+U29*10000+V29)</f>
        <v/>
      </c>
      <c r="Y29" s="75" t="str">
        <f>IF(ISBLANK('A RENSEIGNER'!B42),"",RANK(X29,$X$28:$X$30,0))</f>
        <v/>
      </c>
      <c r="Z29" s="72" t="str">
        <f>IF(ISBLANK('A RENSEIGNER'!B42),"",IF(Y29=1,8,IF(Y29=2,5,IF(Y29=3,3))))</f>
        <v/>
      </c>
      <c r="AA29" s="57" t="str">
        <f>IF(J29=0,0,IF(ISBLANK('A RENSEIGNER'!B42),"",IF(I29&gt;VLOOKUP(D29,$T$35:$V$39,3,0),2,IF(I29&lt;VLOOKUP(D29,$T$35:$V$39,2,0),0,1))))</f>
        <v/>
      </c>
      <c r="AB29" s="57" t="str">
        <f>IF(J37=0,0,IF(ISBLANK('A RENSEIGNER'!B42),"",IF(I37&gt;VLOOKUP(D37,$T$35:$V$39,3,0),2,IF(I37&lt;VLOOKUP(D37,$T$35:$V$39,2,0),0,1))))</f>
        <v/>
      </c>
      <c r="AC29" s="72" t="str">
        <f>IF(ISBLANK('A RENSEIGNER'!B42),"",K37)</f>
        <v/>
      </c>
      <c r="AD29" s="72" t="str">
        <f>IF(ISBLANK('A RENSEIGNER'!B42),"",K37)</f>
        <v/>
      </c>
      <c r="AE29" s="72" t="str">
        <f>IF(ISBLANK('A RENSEIGNER'!B42),"",L28)</f>
        <v/>
      </c>
      <c r="AF29" s="72" t="str">
        <f>IF(ISBLANK('A RENSEIGNER'!B42),"",L37)</f>
        <v/>
      </c>
      <c r="AG29" s="72" t="str">
        <f>IF(ISBLANK('A RENSEIGNER'!B42),"",SUM(AA29:AF29))</f>
        <v/>
      </c>
      <c r="AH29" s="81" t="str">
        <f>IF(ISBLANK('A RENSEIGNER'!B42),"",SUM(Z29,AG29))</f>
        <v/>
      </c>
    </row>
    <row r="30" spans="1:53" s="18" customFormat="1" ht="30.75" customHeight="1" x14ac:dyDescent="0.45">
      <c r="C30" s="4"/>
      <c r="D30" s="4"/>
      <c r="E30" s="4"/>
      <c r="F30" s="4"/>
      <c r="G30" s="4"/>
      <c r="H30" s="83"/>
      <c r="I30" s="4"/>
      <c r="J30" s="4"/>
      <c r="K30" s="332"/>
      <c r="L30" s="332"/>
      <c r="M30" s="332"/>
      <c r="P30" s="77"/>
      <c r="Q30" s="77"/>
      <c r="R30" s="77"/>
      <c r="S30" s="77"/>
      <c r="T30" s="78"/>
      <c r="U30" s="78"/>
      <c r="V30" s="78"/>
      <c r="W30" s="77"/>
      <c r="X30" s="78"/>
      <c r="Y30" s="79"/>
      <c r="Z30" s="77"/>
      <c r="AA30" s="80"/>
      <c r="AB30" s="80"/>
      <c r="AC30" s="77"/>
      <c r="AD30" s="77"/>
      <c r="AE30" s="77"/>
      <c r="AF30" s="77"/>
      <c r="AG30" s="77"/>
      <c r="AH30" s="77"/>
    </row>
    <row r="32" spans="1:53" ht="16.2" thickBot="1" x14ac:dyDescent="0.35"/>
    <row r="33" spans="1:34" ht="48" customHeight="1" thickBot="1" x14ac:dyDescent="0.35">
      <c r="C33" s="366" t="s">
        <v>36</v>
      </c>
      <c r="D33" s="367"/>
      <c r="E33" s="367"/>
      <c r="F33" s="367"/>
      <c r="G33" s="367"/>
      <c r="H33" s="367"/>
      <c r="I33" s="367"/>
      <c r="J33" s="368"/>
      <c r="AA33" s="376"/>
      <c r="AB33" s="376"/>
    </row>
    <row r="34" spans="1:34" s="15" customFormat="1" ht="30" customHeight="1" x14ac:dyDescent="0.3">
      <c r="A34" s="60"/>
      <c r="B34" s="5"/>
      <c r="C34" s="5"/>
      <c r="D34" s="4"/>
      <c r="E34" s="4"/>
      <c r="F34" s="4"/>
      <c r="G34" s="4"/>
      <c r="H34" s="83"/>
      <c r="I34" s="4"/>
      <c r="J34" s="4"/>
      <c r="K34" s="329"/>
      <c r="L34" s="329"/>
      <c r="M34" s="29"/>
      <c r="P34" s="379" t="s">
        <v>38</v>
      </c>
      <c r="Q34" s="380"/>
      <c r="R34" s="381"/>
      <c r="S34" s="30"/>
      <c r="T34" s="379" t="s">
        <v>41</v>
      </c>
      <c r="U34" s="380"/>
      <c r="V34" s="381"/>
      <c r="W34" s="71"/>
      <c r="AA34" s="376"/>
      <c r="AB34" s="376"/>
    </row>
    <row r="35" spans="1:34" s="30" customFormat="1" ht="37.950000000000003" customHeight="1" x14ac:dyDescent="0.3">
      <c r="B35" s="2"/>
      <c r="C35" s="12" t="s">
        <v>0</v>
      </c>
      <c r="D35" s="12" t="s">
        <v>6</v>
      </c>
      <c r="E35" s="12" t="s">
        <v>1</v>
      </c>
      <c r="F35" s="12" t="s">
        <v>2</v>
      </c>
      <c r="G35" s="12" t="s">
        <v>60</v>
      </c>
      <c r="H35" s="85"/>
      <c r="I35" s="12" t="s">
        <v>3</v>
      </c>
      <c r="J35" s="12" t="s">
        <v>4</v>
      </c>
      <c r="K35" s="311" t="s">
        <v>24</v>
      </c>
      <c r="L35" s="311" t="s">
        <v>23</v>
      </c>
      <c r="M35" s="318" t="s">
        <v>122</v>
      </c>
      <c r="P35" s="64" t="s">
        <v>16</v>
      </c>
      <c r="Q35" s="33">
        <f>VLOOKUP('A RENSEIGNER'!$C$16&amp;P35,tabdistance,4,0)</f>
        <v>50</v>
      </c>
      <c r="R35" s="33" t="str">
        <f>VLOOKUP('A RENSEIGNER'!$C$16&amp;P35,tabdistance,5,0)</f>
        <v>PC</v>
      </c>
      <c r="T35" s="64" t="s">
        <v>16</v>
      </c>
      <c r="U35" s="164">
        <f>VLOOKUP('A RENSEIGNER'!$C$16&amp;T35,tablemoy,4,0)</f>
        <v>0</v>
      </c>
      <c r="V35" s="164">
        <f>VLOOKUP('A RENSEIGNER'!$C$16&amp;T35,tablemoy,5,0)</f>
        <v>1.1999998999999999</v>
      </c>
      <c r="AA35" s="376"/>
      <c r="AB35" s="376"/>
    </row>
    <row r="36" spans="1:34" s="30" customFormat="1" ht="37.950000000000003" customHeight="1" x14ac:dyDescent="0.45">
      <c r="B36" s="19" t="e">
        <f>VLOOKUP(D36,CATE_COR,2,0)</f>
        <v>#N/A</v>
      </c>
      <c r="C36" s="72" t="str">
        <f>IF(ISBLANK('A RENSEIGNER'!B41),"",'A RENSEIGNER'!B41)</f>
        <v/>
      </c>
      <c r="D36" s="72" t="str">
        <f>IF(ISBLANK('A RENSEIGNER'!C41),"",'A RENSEIGNER'!C41)</f>
        <v/>
      </c>
      <c r="E36" s="104"/>
      <c r="F36" s="104"/>
      <c r="G36" s="104"/>
      <c r="H36" s="55">
        <f>IF(G36&lt;I36,1,0)</f>
        <v>0</v>
      </c>
      <c r="I36" s="73" t="str">
        <f>IF(ISBLANK(E36),"",E36/F36)</f>
        <v/>
      </c>
      <c r="J36" s="72" t="str">
        <f>IF(E36="","",IF(E36&gt;E37,2,IF(E36=E37,1,IF(E36&lt;E37,0))))</f>
        <v/>
      </c>
      <c r="K36" s="333" t="e">
        <f>IF(B36&lt;B37,1,0)</f>
        <v>#N/A</v>
      </c>
      <c r="L36" s="312" t="e">
        <f>IF(K36=0,0,IF(J36=2,3,IF(J36=1,2,IF(J36=0,1))))</f>
        <v>#N/A</v>
      </c>
      <c r="M36" s="319" t="str">
        <f>IF(J36=0,0,I36)</f>
        <v/>
      </c>
      <c r="P36" s="64" t="s">
        <v>17</v>
      </c>
      <c r="Q36" s="33">
        <f>VLOOKUP('A RENSEIGNER'!$C$16&amp;P36,tabdistance,4,0)</f>
        <v>70</v>
      </c>
      <c r="R36" s="33" t="str">
        <f>VLOOKUP('A RENSEIGNER'!$C$16&amp;P36,tabdistance,5,0)</f>
        <v>PC</v>
      </c>
      <c r="T36" s="64" t="s">
        <v>17</v>
      </c>
      <c r="U36" s="164">
        <f>VLOOKUP('A RENSEIGNER'!$C$16&amp;T36,tablemoy,4,0)</f>
        <v>1.2</v>
      </c>
      <c r="V36" s="164">
        <f>VLOOKUP('A RENSEIGNER'!$C$16&amp;T36,tablemoy,5,0)</f>
        <v>2.2999990000000001</v>
      </c>
      <c r="AA36" s="376"/>
      <c r="AB36" s="376"/>
    </row>
    <row r="37" spans="1:34" s="30" customFormat="1" ht="36.75" customHeight="1" x14ac:dyDescent="0.45">
      <c r="B37" s="19" t="e">
        <f>VLOOKUP(D37,CATE_COR,2,0)</f>
        <v>#N/A</v>
      </c>
      <c r="C37" s="72" t="str">
        <f>IF(ISBLANK('A RENSEIGNER'!B42),"",'A RENSEIGNER'!B42)</f>
        <v/>
      </c>
      <c r="D37" s="72" t="str">
        <f>IF(ISBLANK('A RENSEIGNER'!C42),"",'A RENSEIGNER'!C42)</f>
        <v/>
      </c>
      <c r="E37" s="104"/>
      <c r="F37" s="72" t="str">
        <f>IF(ISBLANK(F36),"",F36)</f>
        <v/>
      </c>
      <c r="G37" s="104"/>
      <c r="H37" s="55">
        <f>IF(G37&lt;I37,1,0)</f>
        <v>0</v>
      </c>
      <c r="I37" s="73" t="str">
        <f>IF(ISBLANK(E37),"",E37/F37)</f>
        <v/>
      </c>
      <c r="J37" s="72" t="str">
        <f>IF(E37="","",IF(E37&gt;E36,2,IF(E37=E36,1,IF(E37&lt;E36+N29,0))))</f>
        <v/>
      </c>
      <c r="K37" s="333" t="e">
        <f>IF(B37&lt;B36,1,0)</f>
        <v>#N/A</v>
      </c>
      <c r="L37" s="312" t="e">
        <f>IF(K37=0,0,IF(J37=2,3,IF(J37=1,2,IF(J37=0,1))))</f>
        <v>#N/A</v>
      </c>
      <c r="M37" s="319" t="str">
        <f>IF(J37=0,0,I37)</f>
        <v/>
      </c>
      <c r="P37" s="64" t="s">
        <v>22</v>
      </c>
      <c r="Q37" s="33">
        <f>VLOOKUP('A RENSEIGNER'!$C$16&amp;P37,tabdistance,4,0)</f>
        <v>100</v>
      </c>
      <c r="R37" s="33" t="str">
        <f>VLOOKUP('A RENSEIGNER'!$C$16&amp;P37,tabdistance,5,0)</f>
        <v>PC</v>
      </c>
      <c r="T37" s="64" t="s">
        <v>22</v>
      </c>
      <c r="U37" s="164">
        <f>VLOOKUP('A RENSEIGNER'!$C$16&amp;T37,tablemoy,4,0)</f>
        <v>2.2999999999999998</v>
      </c>
      <c r="V37" s="164">
        <f>VLOOKUP('A RENSEIGNER'!$C$16&amp;T37,tablemoy,5,0)</f>
        <v>3.9999999000000002</v>
      </c>
      <c r="AA37" s="376"/>
      <c r="AB37" s="376"/>
    </row>
    <row r="38" spans="1:34" s="30" customFormat="1" ht="36.75" customHeight="1" x14ac:dyDescent="0.3">
      <c r="H38" s="87"/>
      <c r="K38" s="334"/>
      <c r="L38" s="334"/>
      <c r="M38" s="31"/>
      <c r="P38" s="64" t="s">
        <v>21</v>
      </c>
      <c r="Q38" s="33">
        <f>VLOOKUP('A RENSEIGNER'!$C$16&amp;P38,tabdistance,4,0)</f>
        <v>150</v>
      </c>
      <c r="R38" s="33" t="str">
        <f>VLOOKUP('A RENSEIGNER'!$C$16&amp;P38,tabdistance,5,0)</f>
        <v>PC</v>
      </c>
      <c r="T38" s="64" t="s">
        <v>21</v>
      </c>
      <c r="U38" s="164">
        <f>VLOOKUP('A RENSEIGNER'!$C$16&amp;T38,tablemoy,4,0)</f>
        <v>4</v>
      </c>
      <c r="V38" s="164">
        <f>VLOOKUP('A RENSEIGNER'!$C$16&amp;T38,tablemoy,5,0)</f>
        <v>5.9999998999999997</v>
      </c>
      <c r="AA38" s="376"/>
      <c r="AB38" s="376"/>
    </row>
    <row r="39" spans="1:34" s="30" customFormat="1" ht="36.75" customHeight="1" x14ac:dyDescent="0.45">
      <c r="B39" s="50"/>
      <c r="H39" s="87"/>
      <c r="K39" s="31"/>
      <c r="L39" s="31"/>
      <c r="M39" s="31"/>
      <c r="P39" s="64" t="s">
        <v>20</v>
      </c>
      <c r="Q39" s="33">
        <f>VLOOKUP('A RENSEIGNER'!$C$16&amp;P39,tabdistance,4,0)</f>
        <v>200</v>
      </c>
      <c r="R39" s="33" t="str">
        <f>VLOOKUP('A RENSEIGNER'!$C$16&amp;P39,tabdistance,5,0)</f>
        <v>GC</v>
      </c>
      <c r="T39" s="64" t="s">
        <v>20</v>
      </c>
      <c r="U39" s="164">
        <f>VLOOKUP('A RENSEIGNER'!$C$16&amp;T39,tablemoy,4,0)</f>
        <v>6</v>
      </c>
      <c r="V39" s="164">
        <f>VLOOKUP('A RENSEIGNER'!$C$16&amp;T39,tablemoy,5,0)</f>
        <v>12.499999900000001</v>
      </c>
      <c r="AA39" s="376"/>
      <c r="AB39" s="376"/>
    </row>
    <row r="40" spans="1:34" s="30" customFormat="1" ht="91.95" customHeight="1" x14ac:dyDescent="0.3">
      <c r="B40" s="31"/>
      <c r="C40" s="94"/>
      <c r="D40" s="94"/>
      <c r="E40" s="94"/>
      <c r="F40" s="94"/>
      <c r="G40" s="94"/>
      <c r="H40" s="94"/>
      <c r="I40" s="94"/>
      <c r="J40" s="94"/>
      <c r="K40" s="31"/>
      <c r="L40" s="31"/>
      <c r="M40" s="31"/>
      <c r="AA40" s="376"/>
      <c r="AB40" s="376"/>
    </row>
    <row r="41" spans="1:34" s="30" customFormat="1" ht="36.75" customHeight="1" x14ac:dyDescent="0.3">
      <c r="B41" s="31"/>
      <c r="C41" s="448"/>
      <c r="D41" s="448"/>
      <c r="E41" s="448"/>
      <c r="F41" s="448"/>
      <c r="G41" s="448"/>
      <c r="H41" s="448"/>
      <c r="I41" s="448"/>
      <c r="J41" s="448"/>
      <c r="K41" s="31"/>
      <c r="L41" s="31"/>
      <c r="M41" s="31"/>
      <c r="AA41" s="376"/>
      <c r="AB41" s="376"/>
    </row>
    <row r="42" spans="1:34" ht="36.75" customHeight="1" x14ac:dyDescent="0.3">
      <c r="C42" s="48"/>
      <c r="D42" s="48"/>
      <c r="E42" s="48"/>
      <c r="F42" s="48"/>
      <c r="G42" s="48"/>
      <c r="H42" s="91"/>
      <c r="I42" s="48"/>
      <c r="J42" s="48"/>
      <c r="U42" s="4"/>
      <c r="V42" s="4"/>
      <c r="W42" s="4"/>
      <c r="X42" s="4"/>
      <c r="AA42" s="376"/>
      <c r="AB42" s="376"/>
      <c r="AD42" s="103"/>
    </row>
    <row r="43" spans="1:34" ht="27" customHeight="1" x14ac:dyDescent="0.3">
      <c r="B43" s="10"/>
      <c r="C43" s="40"/>
      <c r="D43" s="40"/>
      <c r="E43" s="40"/>
      <c r="F43" s="40"/>
      <c r="G43" s="40"/>
      <c r="H43" s="92"/>
      <c r="I43" s="40"/>
      <c r="J43" s="40"/>
      <c r="K43" s="329"/>
      <c r="L43" s="329"/>
      <c r="O43" s="95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15"/>
      <c r="AA43" s="376"/>
      <c r="AB43" s="376"/>
      <c r="AC43" s="15"/>
      <c r="AD43" s="15"/>
      <c r="AE43" s="15"/>
      <c r="AF43" s="15"/>
      <c r="AG43" s="15"/>
      <c r="AH43" s="15"/>
    </row>
    <row r="44" spans="1:34" ht="21.75" customHeight="1" x14ac:dyDescent="0.3">
      <c r="B44" s="4"/>
      <c r="C44" s="65"/>
      <c r="D44" s="65"/>
      <c r="E44" s="65"/>
      <c r="F44" s="65"/>
      <c r="G44" s="65"/>
      <c r="H44" s="89"/>
      <c r="I44" s="49"/>
      <c r="J44" s="65"/>
      <c r="K44" s="6"/>
      <c r="L44" s="6"/>
      <c r="O44" s="95"/>
      <c r="P44" s="378"/>
      <c r="Q44" s="378"/>
      <c r="R44" s="378"/>
      <c r="S44" s="378"/>
      <c r="T44" s="378"/>
      <c r="U44" s="65"/>
      <c r="V44" s="65"/>
      <c r="W44" s="65"/>
      <c r="X44" s="65"/>
      <c r="Y44" s="65"/>
      <c r="Z44" s="30"/>
      <c r="AA44" s="376"/>
      <c r="AB44" s="376"/>
      <c r="AC44" s="30"/>
      <c r="AD44" s="30"/>
      <c r="AE44" s="30"/>
      <c r="AF44" s="30"/>
      <c r="AG44" s="30"/>
      <c r="AH44" s="30"/>
    </row>
    <row r="45" spans="1:34" ht="36.75" customHeight="1" x14ac:dyDescent="0.3">
      <c r="B45" s="15"/>
      <c r="C45" s="65"/>
      <c r="D45" s="65"/>
      <c r="E45" s="65"/>
      <c r="F45" s="65"/>
      <c r="G45" s="65"/>
      <c r="H45" s="89"/>
      <c r="I45" s="49"/>
      <c r="J45" s="65"/>
      <c r="K45" s="14"/>
      <c r="L45" s="14"/>
      <c r="O45" s="95"/>
      <c r="P45" s="65"/>
      <c r="Q45" s="65"/>
      <c r="R45" s="65"/>
      <c r="S45" s="65"/>
      <c r="T45" s="65"/>
      <c r="U45" s="65"/>
      <c r="V45" s="65"/>
      <c r="W45" s="65"/>
      <c r="X45" s="48"/>
      <c r="Y45" s="48"/>
      <c r="Z45" s="30"/>
      <c r="AC45" s="30"/>
      <c r="AD45" s="30"/>
      <c r="AE45" s="30"/>
      <c r="AF45" s="30"/>
      <c r="AG45" s="30"/>
      <c r="AH45" s="30"/>
    </row>
    <row r="46" spans="1:34" ht="36.75" customHeight="1" x14ac:dyDescent="0.45">
      <c r="B46" s="50"/>
      <c r="C46" s="65"/>
      <c r="D46" s="65"/>
      <c r="E46" s="65"/>
      <c r="F46" s="65"/>
      <c r="G46" s="65"/>
      <c r="H46" s="89"/>
      <c r="I46" s="49"/>
      <c r="J46" s="65"/>
      <c r="K46" s="335"/>
      <c r="L46" s="22"/>
      <c r="O46" s="95"/>
      <c r="P46" s="378"/>
      <c r="Q46" s="378"/>
      <c r="R46" s="378"/>
      <c r="S46" s="378"/>
      <c r="T46" s="378"/>
      <c r="U46" s="378"/>
      <c r="V46" s="378"/>
      <c r="W46" s="378"/>
      <c r="X46" s="378"/>
      <c r="Y46" s="48"/>
      <c r="Z46" s="30"/>
      <c r="AC46" s="30"/>
      <c r="AD46" s="30"/>
      <c r="AE46" s="30"/>
      <c r="AF46" s="30"/>
      <c r="AG46" s="30"/>
      <c r="AH46" s="30"/>
    </row>
    <row r="47" spans="1:34" s="5" customFormat="1" ht="36.75" customHeight="1" x14ac:dyDescent="0.45">
      <c r="B47" s="50"/>
      <c r="C47" s="4"/>
      <c r="D47" s="4"/>
      <c r="E47" s="4"/>
      <c r="F47" s="4"/>
      <c r="G47" s="4"/>
      <c r="H47" s="83"/>
      <c r="I47" s="4"/>
      <c r="J47" s="4"/>
      <c r="K47" s="37"/>
      <c r="L47" s="37"/>
      <c r="M47" s="9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30"/>
      <c r="AC47" s="30"/>
      <c r="AD47" s="30"/>
      <c r="AE47" s="30"/>
      <c r="AF47" s="30"/>
      <c r="AG47" s="30"/>
      <c r="AH47" s="30"/>
    </row>
    <row r="48" spans="1:34" s="5" customFormat="1" ht="42.75" customHeight="1" x14ac:dyDescent="0.45">
      <c r="B48" s="50"/>
      <c r="C48" s="4"/>
      <c r="D48" s="4"/>
      <c r="E48" s="4"/>
      <c r="F48" s="4"/>
      <c r="G48" s="4"/>
      <c r="H48" s="83"/>
      <c r="I48" s="4"/>
      <c r="J48" s="4"/>
      <c r="K48" s="335"/>
      <c r="L48" s="22"/>
      <c r="M48" s="9"/>
      <c r="O48" s="95"/>
      <c r="P48" s="378"/>
      <c r="Q48" s="378"/>
      <c r="R48" s="378"/>
      <c r="S48" s="378"/>
      <c r="T48" s="378"/>
      <c r="U48" s="378"/>
      <c r="V48" s="378"/>
      <c r="W48" s="378"/>
      <c r="X48" s="378"/>
      <c r="Y48" s="378"/>
      <c r="Z48" s="30"/>
      <c r="AC48" s="30"/>
      <c r="AD48" s="30"/>
      <c r="AE48" s="30"/>
      <c r="AF48" s="30"/>
      <c r="AG48" s="30"/>
      <c r="AH48" s="30"/>
    </row>
    <row r="49" spans="1:34" ht="23.4" x14ac:dyDescent="0.3">
      <c r="O49" s="95"/>
      <c r="P49" s="65"/>
      <c r="Q49" s="65"/>
      <c r="R49" s="65"/>
      <c r="S49" s="65"/>
      <c r="T49" s="65"/>
      <c r="U49" s="65"/>
      <c r="V49" s="65"/>
      <c r="W49" s="65"/>
      <c r="X49" s="48"/>
      <c r="Y49" s="48"/>
      <c r="Z49" s="30"/>
      <c r="AC49" s="30"/>
      <c r="AD49" s="30"/>
      <c r="AE49" s="30"/>
      <c r="AF49" s="30"/>
      <c r="AG49" s="30"/>
      <c r="AH49" s="30"/>
    </row>
    <row r="50" spans="1:34" ht="54" customHeight="1" x14ac:dyDescent="0.3">
      <c r="O50" s="95"/>
      <c r="P50" s="378"/>
      <c r="Q50" s="378"/>
      <c r="R50" s="378"/>
      <c r="S50" s="378"/>
      <c r="T50" s="378"/>
      <c r="U50" s="378"/>
      <c r="V50" s="378"/>
      <c r="W50" s="378"/>
      <c r="X50" s="378"/>
      <c r="Y50" s="62"/>
      <c r="Z50" s="30"/>
      <c r="AC50" s="30"/>
      <c r="AD50" s="30"/>
      <c r="AE50" s="30"/>
      <c r="AF50" s="30"/>
      <c r="AG50" s="30"/>
      <c r="AH50" s="30"/>
    </row>
    <row r="51" spans="1:34" ht="25.95" customHeight="1" x14ac:dyDescent="0.3">
      <c r="O51" s="95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34" ht="69" customHeight="1" x14ac:dyDescent="0.3">
      <c r="C52" s="96"/>
      <c r="D52" s="96"/>
      <c r="E52" s="96"/>
      <c r="F52" s="96"/>
      <c r="G52" s="96"/>
      <c r="H52" s="88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U52" s="59"/>
      <c r="V52" s="59"/>
      <c r="W52" s="59"/>
      <c r="X52" s="59"/>
      <c r="Y52" s="59"/>
    </row>
    <row r="53" spans="1:34" ht="9.75" customHeight="1" x14ac:dyDescent="0.3">
      <c r="C53" s="97"/>
      <c r="D53" s="97"/>
      <c r="E53" s="97"/>
      <c r="F53" s="97"/>
      <c r="G53" s="97"/>
      <c r="H53" s="89"/>
      <c r="I53" s="65"/>
      <c r="J53" s="65"/>
      <c r="K53" s="34"/>
      <c r="L53" s="65"/>
      <c r="M53" s="65"/>
      <c r="N53" s="65"/>
      <c r="O53" s="65"/>
      <c r="P53" s="65"/>
      <c r="Q53" s="65"/>
      <c r="R53" s="65"/>
      <c r="S53" s="65"/>
      <c r="T53" s="59"/>
      <c r="U53" s="59"/>
      <c r="V53" s="59"/>
      <c r="W53" s="59"/>
      <c r="X53" s="59"/>
      <c r="Y53" s="59"/>
    </row>
    <row r="54" spans="1:34" ht="24" customHeight="1" x14ac:dyDescent="0.3">
      <c r="C54" s="98"/>
      <c r="D54" s="98"/>
      <c r="E54" s="97"/>
      <c r="F54" s="97"/>
      <c r="G54" s="97"/>
      <c r="H54" s="89"/>
      <c r="I54" s="65"/>
      <c r="J54" s="65"/>
      <c r="K54" s="34"/>
      <c r="L54" s="65"/>
      <c r="M54" s="65"/>
      <c r="N54" s="65"/>
      <c r="O54" s="65"/>
      <c r="P54" s="65"/>
      <c r="Q54" s="65"/>
      <c r="R54" s="65"/>
      <c r="S54" s="65"/>
      <c r="T54" s="59"/>
      <c r="U54" s="59"/>
      <c r="V54" s="59"/>
      <c r="W54" s="59"/>
      <c r="X54" s="59"/>
      <c r="Y54" s="59"/>
    </row>
    <row r="55" spans="1:34" ht="42.75" customHeight="1" x14ac:dyDescent="0.3">
      <c r="C55" s="98"/>
      <c r="D55" s="98"/>
      <c r="E55" s="97"/>
      <c r="F55" s="97"/>
      <c r="G55" s="97"/>
      <c r="H55" s="89"/>
      <c r="I55" s="65"/>
      <c r="J55" s="65"/>
      <c r="K55" s="34"/>
      <c r="L55" s="65"/>
      <c r="M55" s="65"/>
      <c r="N55" s="65"/>
      <c r="O55" s="65"/>
      <c r="P55" s="65"/>
      <c r="T55" s="59"/>
      <c r="U55" s="59"/>
      <c r="V55" s="59"/>
      <c r="W55" s="59"/>
      <c r="X55" s="59"/>
      <c r="Y55" s="59"/>
    </row>
    <row r="56" spans="1:34" ht="42.75" customHeight="1" x14ac:dyDescent="0.3">
      <c r="C56" s="98"/>
      <c r="D56" s="98"/>
      <c r="E56" s="97"/>
      <c r="F56" s="97"/>
      <c r="G56" s="97"/>
      <c r="H56" s="89"/>
      <c r="I56" s="65"/>
      <c r="J56" s="65"/>
      <c r="K56" s="34"/>
      <c r="L56" s="65"/>
      <c r="M56" s="65"/>
      <c r="N56" s="65"/>
      <c r="O56" s="65"/>
      <c r="P56" s="65"/>
      <c r="T56" s="59"/>
      <c r="U56" s="59"/>
      <c r="V56" s="59"/>
      <c r="W56" s="59"/>
      <c r="X56" s="59"/>
      <c r="Y56" s="59"/>
    </row>
    <row r="57" spans="1:34" s="6" customFormat="1" ht="15" customHeight="1" x14ac:dyDescent="0.3">
      <c r="A57" s="3"/>
      <c r="B57" s="3"/>
      <c r="C57" s="98"/>
      <c r="D57" s="98"/>
      <c r="E57" s="97"/>
      <c r="F57" s="97"/>
      <c r="G57" s="97"/>
      <c r="H57" s="89"/>
      <c r="I57" s="65"/>
      <c r="J57" s="65"/>
      <c r="K57" s="34"/>
      <c r="L57" s="65"/>
      <c r="M57" s="65"/>
      <c r="N57" s="65"/>
      <c r="O57" s="65"/>
      <c r="P57" s="65"/>
      <c r="T57" s="59"/>
      <c r="U57" s="59"/>
      <c r="V57" s="59"/>
      <c r="W57" s="59"/>
      <c r="X57" s="59"/>
      <c r="Y57" s="59"/>
    </row>
    <row r="58" spans="1:34" ht="23.25" customHeight="1" x14ac:dyDescent="0.45">
      <c r="C58" s="99"/>
      <c r="D58" s="99"/>
      <c r="E58" s="99"/>
      <c r="F58" s="100"/>
      <c r="G58" s="100"/>
      <c r="H58" s="90"/>
      <c r="I58" s="36"/>
      <c r="J58" s="36"/>
      <c r="K58" s="38"/>
      <c r="L58" s="39"/>
      <c r="M58" s="39"/>
      <c r="N58" s="39"/>
      <c r="O58" s="40"/>
      <c r="P58" s="36"/>
      <c r="T58" s="59"/>
      <c r="U58" s="59"/>
      <c r="V58" s="59"/>
      <c r="W58" s="59"/>
      <c r="X58" s="59"/>
      <c r="Y58" s="59"/>
    </row>
    <row r="59" spans="1:34" s="6" customFormat="1" ht="15" customHeight="1" x14ac:dyDescent="0.45">
      <c r="A59" s="3"/>
      <c r="B59" s="3"/>
      <c r="C59" s="99"/>
      <c r="D59" s="99"/>
      <c r="E59" s="99"/>
      <c r="F59" s="100"/>
      <c r="G59" s="100"/>
      <c r="H59" s="90"/>
      <c r="I59" s="36"/>
      <c r="J59" s="36"/>
      <c r="K59" s="38"/>
      <c r="L59" s="39"/>
      <c r="M59" s="39"/>
      <c r="N59" s="39"/>
      <c r="O59" s="40"/>
      <c r="P59" s="36"/>
      <c r="T59" s="59"/>
      <c r="U59" s="59"/>
      <c r="V59" s="59"/>
      <c r="W59" s="59"/>
      <c r="X59" s="59"/>
      <c r="Y59" s="59"/>
    </row>
    <row r="60" spans="1:34" s="41" customFormat="1" ht="23.25" customHeight="1" x14ac:dyDescent="0.3">
      <c r="B60" s="42"/>
      <c r="C60" s="101"/>
      <c r="D60" s="101"/>
      <c r="E60" s="102"/>
      <c r="F60" s="102"/>
      <c r="G60" s="102"/>
      <c r="H60" s="93"/>
      <c r="I60" s="63"/>
      <c r="J60" s="63"/>
      <c r="K60" s="63"/>
      <c r="L60" s="63"/>
      <c r="M60" s="63"/>
      <c r="N60" s="63"/>
      <c r="O60" s="63"/>
      <c r="P60" s="63"/>
      <c r="T60" s="59"/>
      <c r="U60" s="59"/>
      <c r="V60" s="59"/>
      <c r="W60" s="59"/>
      <c r="X60" s="59"/>
      <c r="Y60" s="59"/>
    </row>
    <row r="61" spans="1:34" ht="27.75" customHeight="1" x14ac:dyDescent="0.45">
      <c r="C61" s="99"/>
      <c r="D61" s="99"/>
      <c r="E61" s="99"/>
      <c r="F61" s="100"/>
      <c r="G61" s="100"/>
      <c r="H61" s="90"/>
      <c r="I61" s="36"/>
      <c r="J61" s="36"/>
      <c r="K61" s="38"/>
      <c r="L61" s="39"/>
      <c r="M61" s="39"/>
      <c r="N61" s="39"/>
      <c r="O61" s="40"/>
      <c r="P61" s="36"/>
      <c r="T61" s="59"/>
      <c r="U61" s="59"/>
      <c r="V61" s="59"/>
      <c r="W61" s="59"/>
      <c r="X61" s="59"/>
      <c r="Y61" s="59"/>
    </row>
    <row r="62" spans="1:34" s="6" customFormat="1" ht="27.75" customHeight="1" x14ac:dyDescent="0.45">
      <c r="A62" s="2"/>
      <c r="B62" s="3"/>
      <c r="C62" s="99"/>
      <c r="D62" s="99"/>
      <c r="E62" s="99"/>
      <c r="F62" s="100"/>
      <c r="G62" s="100"/>
      <c r="H62" s="90"/>
      <c r="I62" s="36"/>
      <c r="J62" s="36"/>
      <c r="K62" s="38"/>
      <c r="L62" s="39"/>
      <c r="M62" s="39"/>
      <c r="N62" s="39"/>
      <c r="O62" s="40"/>
      <c r="P62" s="36"/>
      <c r="T62" s="59"/>
      <c r="U62" s="59"/>
      <c r="V62" s="59"/>
      <c r="W62" s="59"/>
      <c r="X62" s="59"/>
      <c r="Y62" s="59"/>
    </row>
    <row r="63" spans="1:34" s="6" customFormat="1" ht="27.75" customHeight="1" x14ac:dyDescent="0.45">
      <c r="A63" s="2"/>
      <c r="B63" s="3"/>
      <c r="C63" s="99"/>
      <c r="D63" s="99"/>
      <c r="E63" s="99"/>
      <c r="F63" s="100"/>
      <c r="G63" s="100"/>
      <c r="H63" s="90"/>
      <c r="I63" s="36"/>
      <c r="J63" s="36"/>
      <c r="K63" s="38"/>
      <c r="L63" s="39"/>
      <c r="M63" s="39"/>
      <c r="N63" s="39"/>
      <c r="O63" s="40"/>
      <c r="P63" s="36"/>
      <c r="T63" s="59"/>
      <c r="U63" s="59"/>
      <c r="V63" s="59"/>
      <c r="W63" s="59"/>
      <c r="X63" s="59"/>
      <c r="Y63" s="59"/>
    </row>
    <row r="64" spans="1:34" ht="15.75" customHeight="1" x14ac:dyDescent="0.3">
      <c r="C64" s="100"/>
      <c r="D64" s="100"/>
      <c r="E64" s="100"/>
      <c r="F64" s="100"/>
      <c r="G64" s="100"/>
      <c r="T64" s="59"/>
      <c r="U64" s="59"/>
      <c r="V64" s="59"/>
      <c r="W64" s="59"/>
      <c r="X64" s="59"/>
      <c r="Y64" s="59"/>
    </row>
    <row r="65" spans="20:25" ht="15.75" customHeight="1" x14ac:dyDescent="0.3">
      <c r="T65" s="59"/>
      <c r="U65" s="59"/>
      <c r="V65" s="59"/>
      <c r="W65" s="59"/>
      <c r="X65" s="59"/>
      <c r="Y65" s="59"/>
    </row>
    <row r="66" spans="20:25" ht="15.75" customHeight="1" x14ac:dyDescent="0.3">
      <c r="T66" s="59"/>
      <c r="U66" s="59"/>
      <c r="V66" s="59"/>
      <c r="W66" s="59"/>
      <c r="X66" s="59"/>
      <c r="Y66" s="59"/>
    </row>
    <row r="67" spans="20:25" ht="15.75" customHeight="1" x14ac:dyDescent="0.3">
      <c r="T67" s="59"/>
      <c r="U67" s="59"/>
      <c r="V67" s="59"/>
      <c r="W67" s="59"/>
      <c r="X67" s="59"/>
      <c r="Y67" s="59"/>
    </row>
    <row r="68" spans="20:25" ht="15.75" customHeight="1" x14ac:dyDescent="0.3">
      <c r="T68" s="59"/>
      <c r="U68" s="59"/>
      <c r="V68" s="59"/>
      <c r="W68" s="59"/>
      <c r="X68" s="59"/>
      <c r="Y68" s="59"/>
    </row>
    <row r="69" spans="20:25" ht="15.75" customHeight="1" x14ac:dyDescent="0.3">
      <c r="T69" s="59"/>
      <c r="U69" s="59"/>
      <c r="V69" s="59"/>
      <c r="W69" s="59"/>
      <c r="X69" s="59"/>
      <c r="Y69" s="59"/>
    </row>
    <row r="70" spans="20:25" ht="15.75" customHeight="1" x14ac:dyDescent="0.3">
      <c r="T70" s="59"/>
      <c r="U70" s="59"/>
      <c r="V70" s="59"/>
      <c r="W70" s="59"/>
      <c r="X70" s="59"/>
      <c r="Y70" s="59"/>
    </row>
    <row r="71" spans="20:25" ht="15.75" customHeight="1" x14ac:dyDescent="0.3">
      <c r="T71" s="59"/>
      <c r="U71" s="59"/>
      <c r="V71" s="59"/>
      <c r="W71" s="59"/>
      <c r="X71" s="59"/>
      <c r="Y71" s="59"/>
    </row>
    <row r="72" spans="20:25" ht="15.75" customHeight="1" x14ac:dyDescent="0.3">
      <c r="T72" s="59"/>
      <c r="U72" s="59"/>
      <c r="V72" s="59"/>
      <c r="W72" s="59"/>
      <c r="X72" s="59"/>
      <c r="Y72" s="59"/>
    </row>
    <row r="73" spans="20:25" ht="15.75" customHeight="1" x14ac:dyDescent="0.3">
      <c r="T73" s="59"/>
      <c r="U73" s="59"/>
      <c r="V73" s="59"/>
      <c r="W73" s="59"/>
      <c r="X73" s="59"/>
      <c r="Y73" s="59"/>
    </row>
    <row r="124" ht="102" customHeight="1" x14ac:dyDescent="0.3"/>
    <row r="125" ht="48.75" customHeight="1" x14ac:dyDescent="0.3"/>
    <row r="126" ht="48.75" customHeight="1" x14ac:dyDescent="0.3"/>
    <row r="127" ht="48.75" customHeight="1" x14ac:dyDescent="0.3"/>
    <row r="128" ht="90.75" customHeight="1" x14ac:dyDescent="0.3"/>
    <row r="129" ht="48.75" customHeight="1" x14ac:dyDescent="0.3"/>
    <row r="130" ht="48.75" customHeight="1" x14ac:dyDescent="0.3"/>
    <row r="131" ht="48.75" customHeight="1" x14ac:dyDescent="0.3"/>
    <row r="226" spans="29:30" ht="21" x14ac:dyDescent="0.3">
      <c r="AC226" s="44" t="s">
        <v>20</v>
      </c>
      <c r="AD226" s="44">
        <v>5</v>
      </c>
    </row>
    <row r="227" spans="29:30" ht="21" x14ac:dyDescent="0.3">
      <c r="AC227" s="44" t="s">
        <v>21</v>
      </c>
      <c r="AD227" s="44">
        <v>4</v>
      </c>
    </row>
    <row r="228" spans="29:30" ht="21" x14ac:dyDescent="0.3">
      <c r="AC228" s="44" t="s">
        <v>22</v>
      </c>
      <c r="AD228" s="44">
        <v>3</v>
      </c>
    </row>
    <row r="229" spans="29:30" ht="21" x14ac:dyDescent="0.3">
      <c r="AC229" s="44" t="s">
        <v>17</v>
      </c>
      <c r="AD229" s="44">
        <v>2</v>
      </c>
    </row>
    <row r="230" spans="29:30" ht="21" x14ac:dyDescent="0.3">
      <c r="AC230" s="44" t="s">
        <v>16</v>
      </c>
      <c r="AD230" s="44">
        <v>1</v>
      </c>
    </row>
  </sheetData>
  <sheetProtection sheet="1" objects="1" scenarios="1"/>
  <mergeCells count="20">
    <mergeCell ref="P50:X50"/>
    <mergeCell ref="P34:R34"/>
    <mergeCell ref="C41:J41"/>
    <mergeCell ref="P44:T44"/>
    <mergeCell ref="P46:X46"/>
    <mergeCell ref="P48:Y48"/>
    <mergeCell ref="T34:V34"/>
    <mergeCell ref="AA33:AA44"/>
    <mergeCell ref="AB33:AB44"/>
    <mergeCell ref="C33:J33"/>
    <mergeCell ref="C20:J20"/>
    <mergeCell ref="C2:J2"/>
    <mergeCell ref="K2:R2"/>
    <mergeCell ref="C25:J25"/>
    <mergeCell ref="P25:AH25"/>
    <mergeCell ref="S2:Z2"/>
    <mergeCell ref="AA2:AH2"/>
    <mergeCell ref="F7:J8"/>
    <mergeCell ref="C22:J22"/>
    <mergeCell ref="C3:J3"/>
  </mergeCells>
  <phoneticPr fontId="0" type="noConversion"/>
  <conditionalFormatting sqref="J44 J46">
    <cfRule type="containsText" dxfId="37" priority="58" operator="containsText" text="0">
      <formula>NOT(ISERROR(SEARCH("0",J44)))</formula>
    </cfRule>
  </conditionalFormatting>
  <conditionalFormatting sqref="J44 J46">
    <cfRule type="containsText" dxfId="36" priority="57" operator="containsText" text="1">
      <formula>NOT(ISERROR(SEARCH("1",J44)))</formula>
    </cfRule>
  </conditionalFormatting>
  <conditionalFormatting sqref="J44 J46">
    <cfRule type="containsText" dxfId="35" priority="56" operator="containsText" text="2">
      <formula>NOT(ISERROR(SEARCH("2",J44)))</formula>
    </cfRule>
  </conditionalFormatting>
  <conditionalFormatting sqref="Y28:Y30">
    <cfRule type="containsText" dxfId="34" priority="55" operator="containsText" text="1">
      <formula>NOT(ISERROR(SEARCH("1",Y28)))</formula>
    </cfRule>
  </conditionalFormatting>
  <conditionalFormatting sqref="P28:P29">
    <cfRule type="expression" dxfId="33" priority="51">
      <formula>$Y$28=1</formula>
    </cfRule>
  </conditionalFormatting>
  <conditionalFormatting sqref="F31">
    <cfRule type="expression" dxfId="32" priority="49">
      <formula>ESVIDE($E$28,$F$28,$G$28,$G$29,$F$29,$E$29,$E$36,$F$36,$G$36,$G$37,$F$37,$E$37)</formula>
    </cfRule>
  </conditionalFormatting>
  <conditionalFormatting sqref="E28">
    <cfRule type="containsBlanks" dxfId="31" priority="48">
      <formula>LEN(TRIM(E28))=0</formula>
    </cfRule>
  </conditionalFormatting>
  <conditionalFormatting sqref="F28">
    <cfRule type="containsBlanks" dxfId="30" priority="47">
      <formula>LEN(TRIM(F28))=0</formula>
    </cfRule>
  </conditionalFormatting>
  <conditionalFormatting sqref="E29">
    <cfRule type="containsBlanks" dxfId="29" priority="43">
      <formula>LEN(TRIM(E29))=0</formula>
    </cfRule>
  </conditionalFormatting>
  <conditionalFormatting sqref="E36">
    <cfRule type="containsBlanks" dxfId="28" priority="42">
      <formula>LEN(TRIM(E36))=0</formula>
    </cfRule>
  </conditionalFormatting>
  <conditionalFormatting sqref="F36">
    <cfRule type="containsBlanks" dxfId="27" priority="41">
      <formula>LEN(TRIM(F36))=0</formula>
    </cfRule>
  </conditionalFormatting>
  <conditionalFormatting sqref="E37">
    <cfRule type="containsBlanks" dxfId="26" priority="38">
      <formula>LEN(TRIM(E37))=0</formula>
    </cfRule>
  </conditionalFormatting>
  <conditionalFormatting sqref="G28">
    <cfRule type="expression" dxfId="25" priority="26">
      <formula>($H$28)=1</formula>
    </cfRule>
    <cfRule type="containsBlanks" dxfId="24" priority="30">
      <formula>LEN(TRIM(G28))=0</formula>
    </cfRule>
  </conditionalFormatting>
  <conditionalFormatting sqref="G29">
    <cfRule type="expression" dxfId="23" priority="24">
      <formula>($H$29)=1</formula>
    </cfRule>
    <cfRule type="containsBlanks" dxfId="22" priority="25">
      <formula>LEN(TRIM(G29))=0</formula>
    </cfRule>
  </conditionalFormatting>
  <conditionalFormatting sqref="G36">
    <cfRule type="expression" dxfId="21" priority="22">
      <formula>($H$36)=1</formula>
    </cfRule>
    <cfRule type="containsBlanks" dxfId="20" priority="23">
      <formula>LEN(TRIM(G36))=0</formula>
    </cfRule>
  </conditionalFormatting>
  <conditionalFormatting sqref="G37">
    <cfRule type="expression" dxfId="19" priority="20">
      <formula>($H$37)=1</formula>
    </cfRule>
    <cfRule type="containsBlanks" dxfId="18" priority="21">
      <formula>LEN(TRIM(G37))=0</formula>
    </cfRule>
  </conditionalFormatting>
  <conditionalFormatting sqref="J28:J29">
    <cfRule type="containsText" dxfId="17" priority="19" operator="containsText" text="0">
      <formula>NOT(ISERROR(SEARCH("0",J28)))</formula>
    </cfRule>
  </conditionalFormatting>
  <conditionalFormatting sqref="J28:J29">
    <cfRule type="containsText" dxfId="16" priority="18" operator="containsText" text="1">
      <formula>NOT(ISERROR(SEARCH("1",J28)))</formula>
    </cfRule>
  </conditionalFormatting>
  <conditionalFormatting sqref="J28:J29">
    <cfRule type="containsText" dxfId="15" priority="17" operator="containsText" text="2">
      <formula>NOT(ISERROR(SEARCH("2",J28)))</formula>
    </cfRule>
  </conditionalFormatting>
  <conditionalFormatting sqref="J36">
    <cfRule type="containsText" dxfId="14" priority="16" operator="containsText" text="0">
      <formula>NOT(ISERROR(SEARCH("0",J36)))</formula>
    </cfRule>
  </conditionalFormatting>
  <conditionalFormatting sqref="J36">
    <cfRule type="containsText" dxfId="13" priority="15" operator="containsText" text="1">
      <formula>NOT(ISERROR(SEARCH("1",J36)))</formula>
    </cfRule>
  </conditionalFormatting>
  <conditionalFormatting sqref="J36">
    <cfRule type="containsText" dxfId="12" priority="14" operator="containsText" text="2">
      <formula>NOT(ISERROR(SEARCH("2",J36)))</formula>
    </cfRule>
  </conditionalFormatting>
  <conditionalFormatting sqref="J37">
    <cfRule type="containsText" dxfId="11" priority="13" operator="containsText" text="0">
      <formula>NOT(ISERROR(SEARCH("0",J37)))</formula>
    </cfRule>
  </conditionalFormatting>
  <conditionalFormatting sqref="J37">
    <cfRule type="containsText" dxfId="10" priority="12" operator="containsText" text="1">
      <formula>NOT(ISERROR(SEARCH("1",J37)))</formula>
    </cfRule>
  </conditionalFormatting>
  <conditionalFormatting sqref="J37">
    <cfRule type="containsText" dxfId="9" priority="11" operator="containsText" text="2">
      <formula>NOT(ISERROR(SEARCH("2",J37)))</formula>
    </cfRule>
  </conditionalFormatting>
  <printOptions horizontalCentered="1" verticalCentered="1"/>
  <pageMargins left="0" right="0" top="0" bottom="0" header="0" footer="0"/>
  <pageSetup paperSize="9" scale="30" orientation="portrait" horizontalDpi="1200" verticalDpi="12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5" tint="0.39997558519241921"/>
    <pageSetUpPr fitToPage="1"/>
  </sheetPr>
  <dimension ref="A1:W30"/>
  <sheetViews>
    <sheetView showGridLines="0" zoomScale="46" zoomScaleNormal="46" workbookViewId="0">
      <selection activeCell="K30" sqref="K30"/>
    </sheetView>
  </sheetViews>
  <sheetFormatPr baseColWidth="10" defaultRowHeight="15.6" x14ac:dyDescent="0.3"/>
  <cols>
    <col min="1" max="1" width="16.69921875" customWidth="1"/>
    <col min="2" max="2" width="5.69921875" customWidth="1"/>
    <col min="3" max="3" width="29.19921875" customWidth="1"/>
    <col min="5" max="5" width="7" customWidth="1"/>
    <col min="6" max="6" width="9.69921875" customWidth="1"/>
    <col min="7" max="7" width="10.19921875" customWidth="1"/>
    <col min="8" max="9" width="7.19921875" customWidth="1"/>
    <col min="11" max="11" width="7.19921875" customWidth="1"/>
    <col min="12" max="12" width="14.5" customWidth="1"/>
    <col min="16" max="16" width="15.19921875" bestFit="1" customWidth="1"/>
    <col min="19" max="19" width="15.69921875" customWidth="1"/>
    <col min="20" max="20" width="12.69921875" customWidth="1"/>
    <col min="21" max="21" width="18.19921875" customWidth="1"/>
    <col min="22" max="22" width="4.5" customWidth="1"/>
  </cols>
  <sheetData>
    <row r="1" spans="1:23" ht="57" customHeight="1" thickBot="1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6.2" thickTop="1" x14ac:dyDescent="0.3">
      <c r="A2" s="4"/>
      <c r="B2" s="145"/>
      <c r="C2" s="146"/>
      <c r="D2" s="147"/>
      <c r="E2" s="147"/>
      <c r="F2" s="147"/>
      <c r="G2" s="147"/>
      <c r="H2" s="147"/>
      <c r="I2" s="147"/>
      <c r="J2" s="147"/>
      <c r="K2" s="147"/>
      <c r="L2" s="147"/>
      <c r="M2" s="146"/>
      <c r="N2" s="146"/>
      <c r="O2" s="146"/>
      <c r="P2" s="148"/>
      <c r="Q2" s="148"/>
      <c r="R2" s="148"/>
      <c r="S2" s="148"/>
      <c r="T2" s="148"/>
      <c r="U2" s="148"/>
      <c r="V2" s="149"/>
      <c r="W2" s="4"/>
    </row>
    <row r="3" spans="1:23" ht="36.6" x14ac:dyDescent="0.5">
      <c r="A3" s="4"/>
      <c r="B3" s="150"/>
      <c r="C3" s="424">
        <f>'A RENSEIGNER'!$C$11</f>
        <v>44633</v>
      </c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151"/>
      <c r="W3" s="4"/>
    </row>
    <row r="4" spans="1:23" ht="31.2" x14ac:dyDescent="0.6">
      <c r="A4" s="4"/>
      <c r="B4" s="150"/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3"/>
      <c r="N4" s="133"/>
      <c r="O4" s="133"/>
      <c r="P4" s="135"/>
      <c r="Q4" s="135"/>
      <c r="R4" s="135"/>
      <c r="S4" s="135"/>
      <c r="T4" s="136"/>
      <c r="U4" s="136"/>
      <c r="V4" s="151"/>
      <c r="W4" s="4"/>
    </row>
    <row r="5" spans="1:23" ht="36.6" x14ac:dyDescent="0.5">
      <c r="A5" s="4"/>
      <c r="B5" s="150"/>
      <c r="C5" s="425" t="str">
        <f>'A RENSEIGNER'!$C$12</f>
        <v>ABMA</v>
      </c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151"/>
      <c r="W5" s="4"/>
    </row>
    <row r="6" spans="1:23" ht="31.2" x14ac:dyDescent="0.6">
      <c r="A6" s="4"/>
      <c r="B6" s="150"/>
      <c r="C6" s="133"/>
      <c r="D6" s="134"/>
      <c r="E6" s="134"/>
      <c r="F6" s="134"/>
      <c r="G6" s="134"/>
      <c r="H6" s="134"/>
      <c r="I6" s="134"/>
      <c r="J6" s="134"/>
      <c r="K6" s="134"/>
      <c r="L6" s="134"/>
      <c r="M6" s="133"/>
      <c r="N6" s="133"/>
      <c r="O6" s="133"/>
      <c r="P6" s="135"/>
      <c r="Q6" s="135"/>
      <c r="R6" s="135"/>
      <c r="S6" s="135"/>
      <c r="T6" s="136"/>
      <c r="U6" s="136"/>
      <c r="V6" s="151"/>
      <c r="W6" s="4"/>
    </row>
    <row r="7" spans="1:23" ht="36.6" x14ac:dyDescent="0.5">
      <c r="A7" s="4"/>
      <c r="B7" s="150"/>
      <c r="C7" s="426" t="str">
        <f>"MODE DE JEU"&amp;"  "&amp;'A RENSEIGNER'!$C$16</f>
        <v>MODE DE JEU  LIBRE</v>
      </c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6"/>
      <c r="S7" s="426"/>
      <c r="T7" s="426"/>
      <c r="U7" s="426"/>
      <c r="V7" s="151"/>
      <c r="W7" s="4"/>
    </row>
    <row r="8" spans="1:23" ht="31.2" x14ac:dyDescent="0.6">
      <c r="A8" s="4"/>
      <c r="B8" s="150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5"/>
      <c r="T8" s="136"/>
      <c r="U8" s="136"/>
      <c r="V8" s="151"/>
      <c r="W8" s="4"/>
    </row>
    <row r="9" spans="1:23" ht="36.6" x14ac:dyDescent="0.5">
      <c r="A9" s="4"/>
      <c r="B9" s="150"/>
      <c r="C9" s="426" t="str">
        <f>"CATEGORIE"&amp;"  "&amp;'A RENSEIGNER'!$C$17</f>
        <v>CATEGORIE  N3</v>
      </c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  <c r="R9" s="426"/>
      <c r="S9" s="426"/>
      <c r="T9" s="426"/>
      <c r="U9" s="426"/>
      <c r="V9" s="152"/>
      <c r="W9" s="4"/>
    </row>
    <row r="10" spans="1:23" ht="31.2" x14ac:dyDescent="0.3">
      <c r="A10" s="4"/>
      <c r="B10" s="15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7"/>
      <c r="U10" s="137"/>
      <c r="V10" s="152"/>
      <c r="W10" s="4"/>
    </row>
    <row r="11" spans="1:23" ht="36.6" x14ac:dyDescent="0.5">
      <c r="A11" s="4"/>
      <c r="B11" s="150"/>
      <c r="C11" s="426" t="str">
        <f>"TOURNOI N°"&amp;"  "&amp;'A RENSEIGNER'!$C$14</f>
        <v>TOURNOI N°  FINALE</v>
      </c>
      <c r="D11" s="426"/>
      <c r="E11" s="426"/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426"/>
      <c r="S11" s="426"/>
      <c r="T11" s="426"/>
      <c r="U11" s="426"/>
      <c r="V11" s="151"/>
      <c r="W11" s="4"/>
    </row>
    <row r="12" spans="1:23" ht="31.2" x14ac:dyDescent="0.6">
      <c r="A12" s="4"/>
      <c r="B12" s="150"/>
      <c r="C12" s="133"/>
      <c r="D12" s="134"/>
      <c r="E12" s="134"/>
      <c r="F12" s="134"/>
      <c r="G12" s="134"/>
      <c r="H12" s="134"/>
      <c r="I12" s="134"/>
      <c r="J12" s="134"/>
      <c r="K12" s="134"/>
      <c r="L12" s="134"/>
      <c r="M12" s="133"/>
      <c r="N12" s="133"/>
      <c r="O12" s="133"/>
      <c r="P12" s="135"/>
      <c r="Q12" s="135"/>
      <c r="R12" s="135"/>
      <c r="S12" s="135"/>
      <c r="T12" s="136"/>
      <c r="U12" s="136"/>
      <c r="V12" s="151"/>
      <c r="W12" s="4"/>
    </row>
    <row r="13" spans="1:23" ht="36.6" x14ac:dyDescent="0.5">
      <c r="A13" s="4"/>
      <c r="B13" s="150"/>
      <c r="C13" s="426" t="str">
        <f>"POULE n°"&amp;"  "&amp;'A RENSEIGNER'!$C$15</f>
        <v>POULE n°  1</v>
      </c>
      <c r="D13" s="426"/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  <c r="Q13" s="426"/>
      <c r="R13" s="426"/>
      <c r="S13" s="426"/>
      <c r="T13" s="426"/>
      <c r="U13" s="426"/>
      <c r="V13" s="151"/>
      <c r="W13" s="4"/>
    </row>
    <row r="14" spans="1:23" ht="31.2" x14ac:dyDescent="0.6">
      <c r="A14" s="4"/>
      <c r="B14" s="150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5"/>
      <c r="T14" s="136"/>
      <c r="U14" s="136"/>
      <c r="V14" s="151"/>
      <c r="W14" s="4"/>
    </row>
    <row r="15" spans="1:23" ht="36.6" x14ac:dyDescent="0.5">
      <c r="A15" s="4"/>
      <c r="B15" s="150"/>
      <c r="C15" s="426" t="s">
        <v>66</v>
      </c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6"/>
      <c r="O15" s="426"/>
      <c r="P15" s="426"/>
      <c r="Q15" s="426"/>
      <c r="R15" s="426"/>
      <c r="S15" s="426"/>
      <c r="T15" s="426"/>
      <c r="U15" s="426"/>
      <c r="V15" s="151"/>
      <c r="W15" s="4"/>
    </row>
    <row r="16" spans="1:23" ht="16.2" thickBot="1" x14ac:dyDescent="0.35">
      <c r="A16" s="4"/>
      <c r="B16" s="154"/>
      <c r="C16" s="121"/>
      <c r="D16" s="122"/>
      <c r="E16" s="122"/>
      <c r="F16" s="122"/>
      <c r="G16" s="122"/>
      <c r="H16" s="122"/>
      <c r="I16" s="122"/>
      <c r="J16" s="122"/>
      <c r="K16" s="122"/>
      <c r="L16" s="122"/>
      <c r="M16" s="121"/>
      <c r="N16" s="121"/>
      <c r="O16" s="121"/>
      <c r="P16" s="123"/>
      <c r="Q16" s="123"/>
      <c r="R16" s="123"/>
      <c r="S16" s="123"/>
      <c r="T16" s="123"/>
      <c r="U16" s="123"/>
      <c r="V16" s="155"/>
      <c r="W16" s="4"/>
    </row>
    <row r="17" spans="1:23" ht="60.75" customHeight="1" thickTop="1" thickBot="1" x14ac:dyDescent="0.35">
      <c r="A17" s="4"/>
      <c r="B17" s="154"/>
      <c r="C17" s="143" t="s">
        <v>68</v>
      </c>
      <c r="D17" s="418" t="str">
        <f>C18</f>
        <v/>
      </c>
      <c r="E17" s="418"/>
      <c r="F17" s="418"/>
      <c r="G17" s="452" t="str">
        <f>C22&amp;"  "&amp;"match 1"</f>
        <v xml:space="preserve">  match 1</v>
      </c>
      <c r="H17" s="453"/>
      <c r="I17" s="454"/>
      <c r="J17" s="452" t="str">
        <f>C22&amp;"  "&amp;"match 2"</f>
        <v xml:space="preserve">  match 2</v>
      </c>
      <c r="K17" s="453"/>
      <c r="L17" s="454"/>
      <c r="M17" s="258" t="s">
        <v>71</v>
      </c>
      <c r="N17" s="432" t="s">
        <v>72</v>
      </c>
      <c r="O17" s="433"/>
      <c r="P17" s="259" t="s">
        <v>73</v>
      </c>
      <c r="Q17" s="139" t="s">
        <v>69</v>
      </c>
      <c r="R17" s="141" t="s">
        <v>15</v>
      </c>
      <c r="S17" s="140" t="s">
        <v>75</v>
      </c>
      <c r="T17" s="140" t="s">
        <v>65</v>
      </c>
      <c r="U17" s="142" t="s">
        <v>70</v>
      </c>
      <c r="V17" s="155"/>
      <c r="W17" s="4"/>
    </row>
    <row r="18" spans="1:23" ht="45" customHeight="1" thickTop="1" x14ac:dyDescent="0.3">
      <c r="A18" s="4"/>
      <c r="B18" s="154"/>
      <c r="C18" s="237" t="str">
        <f>IF(ISBLANK('A RENSEIGNER'!B41),"",('A RENSEIGNER'!B41))</f>
        <v/>
      </c>
      <c r="D18" s="238"/>
      <c r="E18" s="239"/>
      <c r="F18" s="240"/>
      <c r="G18" s="241" t="str">
        <f>IF(ISBLANK('POULE DE 2'!E28),"",'POULE DE 2'!E28)</f>
        <v/>
      </c>
      <c r="H18" s="241"/>
      <c r="I18" s="241" t="str">
        <f>IF(ISBLANK('POULE DE 2'!F28),"",'POULE DE 2'!F28)</f>
        <v/>
      </c>
      <c r="J18" s="241" t="str">
        <f>IF(ISBLANK('POULE DE 2'!E36),"",'POULE DE 2'!E36)</f>
        <v/>
      </c>
      <c r="K18" s="241"/>
      <c r="L18" s="242" t="str">
        <f>IF(ISBLANK('POULE DE 2'!E36),"",'POULE DE 2'!F36)</f>
        <v/>
      </c>
      <c r="M18" s="243" t="str">
        <f>IF('POULE DE 2'!R28=0,"",'POULE DE 2'!R28)</f>
        <v/>
      </c>
      <c r="N18" s="442" t="str">
        <f>IF('POULE DE 2'!S28=0,"",'POULE DE 2'!S28)</f>
        <v/>
      </c>
      <c r="O18" s="443"/>
      <c r="P18" s="244" t="str">
        <f>IF(ISERROR('POULE DE 2'!T28),"",'POULE DE 2'!T28)</f>
        <v/>
      </c>
      <c r="Q18" s="440" t="str">
        <f>IF(ISERROR('POULE DE 3 '!W28),"",'POULE DE 2'!W28)</f>
        <v/>
      </c>
      <c r="R18" s="431" t="str">
        <f>IF(ISERROR('POULE DE 3 '!Y28),"",IF(ISBLANK('A RENSEIGNER'!B41),"",IF('POULE DE 2'!Y28=1,'POULE DE 2'!Y28&amp;"er",'POULE DE 2'!Y28&amp;"ème")))</f>
        <v/>
      </c>
      <c r="S18" s="429" t="str">
        <f>IF(ISERROR('POULE DE 3 '!Z28),"",'POULE DE 2'!Z28)</f>
        <v/>
      </c>
      <c r="T18" s="429" t="str">
        <f>IF(ISBLANK(C18),"",'POULE DE 2'!AG28)</f>
        <v/>
      </c>
      <c r="U18" s="438" t="str">
        <f>IF(ISERROR('POULE DE 2'!AH28),"",'POULE DE 2'!AH28)</f>
        <v/>
      </c>
      <c r="V18" s="155"/>
      <c r="W18" s="4"/>
    </row>
    <row r="19" spans="1:23" ht="45" customHeight="1" x14ac:dyDescent="0.3">
      <c r="A19" s="4"/>
      <c r="B19" s="154"/>
      <c r="C19" s="307" t="str">
        <f>'A RENSEIGNER'!C41</f>
        <v/>
      </c>
      <c r="D19" s="246"/>
      <c r="E19" s="247"/>
      <c r="F19" s="248"/>
      <c r="G19" s="249"/>
      <c r="H19" s="249" t="str">
        <f>'POULE DE 2'!J28</f>
        <v/>
      </c>
      <c r="I19" s="249"/>
      <c r="J19" s="249"/>
      <c r="K19" s="249" t="str">
        <f>'POULE DE 2'!J36</f>
        <v/>
      </c>
      <c r="L19" s="250"/>
      <c r="M19" s="434" t="s">
        <v>74</v>
      </c>
      <c r="N19" s="435"/>
      <c r="O19" s="436" t="s">
        <v>60</v>
      </c>
      <c r="P19" s="437"/>
      <c r="Q19" s="440"/>
      <c r="R19" s="429"/>
      <c r="S19" s="429"/>
      <c r="T19" s="429"/>
      <c r="U19" s="438"/>
      <c r="V19" s="155"/>
      <c r="W19" s="4"/>
    </row>
    <row r="20" spans="1:23" ht="45" customHeight="1" thickBot="1" x14ac:dyDescent="0.35">
      <c r="A20" s="4"/>
      <c r="B20" s="154"/>
      <c r="C20" s="251" t="str">
        <f>'A RENSEIGNER'!D41</f>
        <v/>
      </c>
      <c r="D20" s="252"/>
      <c r="E20" s="253"/>
      <c r="F20" s="254"/>
      <c r="G20" s="255" t="str">
        <f>'POULE DE 2'!I28</f>
        <v/>
      </c>
      <c r="H20" s="256"/>
      <c r="I20" s="256" t="str">
        <f>IF(ISBLANK('POULE DE 2'!G28),"",'POULE DE 2'!G28)</f>
        <v/>
      </c>
      <c r="J20" s="255" t="str">
        <f>'POULE DE 2'!I36</f>
        <v/>
      </c>
      <c r="K20" s="256"/>
      <c r="L20" s="257" t="str">
        <f>IF(ISBLANK('POULE DE 2'!E36),"",'POULE DE 2'!G36)</f>
        <v/>
      </c>
      <c r="M20" s="444" t="str">
        <f>IF('POULE DE 2'!U28=0,"",'POULE DE 2'!U28)</f>
        <v/>
      </c>
      <c r="N20" s="445"/>
      <c r="O20" s="446" t="str">
        <f>IF('POULE DE 2'!V28=0,"",'POULE DE 2'!V28)</f>
        <v/>
      </c>
      <c r="P20" s="447"/>
      <c r="Q20" s="441"/>
      <c r="R20" s="430"/>
      <c r="S20" s="430"/>
      <c r="T20" s="430"/>
      <c r="U20" s="439"/>
      <c r="V20" s="155"/>
      <c r="W20" s="4"/>
    </row>
    <row r="21" spans="1:23" ht="60.75" customHeight="1" thickTop="1" thickBot="1" x14ac:dyDescent="0.35">
      <c r="A21" s="4"/>
      <c r="B21" s="156"/>
      <c r="C21" s="143" t="s">
        <v>68</v>
      </c>
      <c r="D21" s="449" t="str">
        <f>C18&amp;"  "&amp;"match 1"</f>
        <v xml:space="preserve">  match 1</v>
      </c>
      <c r="E21" s="450"/>
      <c r="F21" s="451"/>
      <c r="G21" s="419" t="str">
        <f>C22</f>
        <v/>
      </c>
      <c r="H21" s="419"/>
      <c r="I21" s="419"/>
      <c r="J21" s="449" t="str">
        <f>C18&amp;"  "&amp;"match 2"</f>
        <v xml:space="preserve">  match 2</v>
      </c>
      <c r="K21" s="450"/>
      <c r="L21" s="451"/>
      <c r="M21" s="282" t="s">
        <v>71</v>
      </c>
      <c r="N21" s="427" t="s">
        <v>72</v>
      </c>
      <c r="O21" s="428"/>
      <c r="P21" s="283" t="s">
        <v>73</v>
      </c>
      <c r="Q21" s="139" t="s">
        <v>69</v>
      </c>
      <c r="R21" s="141" t="s">
        <v>15</v>
      </c>
      <c r="S21" s="140" t="s">
        <v>64</v>
      </c>
      <c r="T21" s="140" t="s">
        <v>65</v>
      </c>
      <c r="U21" s="142" t="s">
        <v>70</v>
      </c>
      <c r="V21" s="157"/>
      <c r="W21" s="4"/>
    </row>
    <row r="22" spans="1:23" ht="42" customHeight="1" thickTop="1" x14ac:dyDescent="0.3">
      <c r="A22" s="4"/>
      <c r="B22" s="154"/>
      <c r="C22" s="236" t="str">
        <f>IF(ISBLANK('A RENSEIGNER'!B42),"",'A RENSEIGNER'!B42)</f>
        <v/>
      </c>
      <c r="D22" s="260" t="str">
        <f>IF(ISBLANK('POULE DE 2'!E29),"",'POULE DE 2'!E29)</f>
        <v/>
      </c>
      <c r="E22" s="260"/>
      <c r="F22" s="260" t="str">
        <f>'POULE DE 2'!F29</f>
        <v/>
      </c>
      <c r="G22" s="261"/>
      <c r="H22" s="262"/>
      <c r="I22" s="263"/>
      <c r="J22" s="260" t="str">
        <f>IF(ISBLANK('POULE DE 2'!E37),"",'POULE DE 2'!E37)</f>
        <v/>
      </c>
      <c r="K22" s="260"/>
      <c r="L22" s="264" t="str">
        <f>'POULE DE 2'!F37</f>
        <v/>
      </c>
      <c r="M22" s="265" t="str">
        <f>IF('POULE DE 2'!R29=0,"",'POULE DE 2'!R29)</f>
        <v/>
      </c>
      <c r="N22" s="393" t="str">
        <f>IF(ISERROR('POULE DE 2'!S29=0),"",'POULE DE 2'!S29)</f>
        <v/>
      </c>
      <c r="O22" s="394"/>
      <c r="P22" s="266" t="str">
        <f>IF(ISERROR('POULE DE 2'!T29),"",'POULE DE 2'!T29)</f>
        <v/>
      </c>
      <c r="Q22" s="414" t="str">
        <f>IF(ISERROR('POULE DE 3 '!W29),"",'POULE DE 2'!W29)</f>
        <v/>
      </c>
      <c r="R22" s="390" t="str">
        <f>IF(ISERROR('POULE DE 3 '!Y29),"",IF(ISBLANK('A RENSEIGNER'!B42),"",IF('POULE DE 2'!Y29=1,'POULE DE 2'!Y29&amp;"er",'POULE DE 2'!Y29&amp;"ème")))</f>
        <v/>
      </c>
      <c r="S22" s="391" t="str">
        <f>IF(ISERROR('POULE DE 3 '!Z29),"",'POULE DE 2'!Z29)</f>
        <v/>
      </c>
      <c r="T22" s="391" t="str">
        <f>IF(ISBLANK(C22),"",'POULE DE 2'!AG29)</f>
        <v/>
      </c>
      <c r="U22" s="403" t="str">
        <f>IF(ISERROR('POULE DE 2'!AH29),"",'POULE DE 2'!AH29)</f>
        <v/>
      </c>
      <c r="V22" s="155"/>
      <c r="W22" s="4"/>
    </row>
    <row r="23" spans="1:23" ht="42" customHeight="1" x14ac:dyDescent="0.3">
      <c r="A23" s="4"/>
      <c r="B23" s="154"/>
      <c r="C23" s="308" t="str">
        <f>'A RENSEIGNER'!C42</f>
        <v/>
      </c>
      <c r="D23" s="268"/>
      <c r="E23" s="268" t="str">
        <f>'POULE DE 2'!J29</f>
        <v/>
      </c>
      <c r="F23" s="268"/>
      <c r="G23" s="269"/>
      <c r="H23" s="270"/>
      <c r="I23" s="271"/>
      <c r="J23" s="268"/>
      <c r="K23" s="268" t="str">
        <f>'POULE DE 2'!J37</f>
        <v/>
      </c>
      <c r="L23" s="272"/>
      <c r="M23" s="420" t="s">
        <v>74</v>
      </c>
      <c r="N23" s="421"/>
      <c r="O23" s="273"/>
      <c r="P23" s="274" t="s">
        <v>60</v>
      </c>
      <c r="Q23" s="414"/>
      <c r="R23" s="391"/>
      <c r="S23" s="391"/>
      <c r="T23" s="391"/>
      <c r="U23" s="403"/>
      <c r="V23" s="155"/>
      <c r="W23" s="4"/>
    </row>
    <row r="24" spans="1:23" ht="42" customHeight="1" thickBot="1" x14ac:dyDescent="0.35">
      <c r="A24" s="4"/>
      <c r="B24" s="154"/>
      <c r="C24" s="275" t="str">
        <f>'A RENSEIGNER'!D42</f>
        <v/>
      </c>
      <c r="D24" s="276" t="str">
        <f>'POULE DE 2'!I29</f>
        <v/>
      </c>
      <c r="E24" s="277"/>
      <c r="F24" s="277" t="str">
        <f>IF(ISBLANK('POULE DE 2'!G29),"",'POULE DE 2'!G29)</f>
        <v/>
      </c>
      <c r="G24" s="278"/>
      <c r="H24" s="279"/>
      <c r="I24" s="280"/>
      <c r="J24" s="276" t="str">
        <f>'POULE DE 2'!I37</f>
        <v/>
      </c>
      <c r="K24" s="277"/>
      <c r="L24" s="281" t="str">
        <f>IF(ISBLANK('POULE DE 2'!G37),"",'POULE DE 2'!G37)</f>
        <v/>
      </c>
      <c r="M24" s="416" t="str">
        <f>IF('POULE DE 2'!U29=0,"",'POULE DE 2'!U29)</f>
        <v/>
      </c>
      <c r="N24" s="417"/>
      <c r="O24" s="405" t="str">
        <f>IF('POULE DE 2'!V29=0,"",'POULE DE 2'!V29)</f>
        <v/>
      </c>
      <c r="P24" s="406"/>
      <c r="Q24" s="415"/>
      <c r="R24" s="392"/>
      <c r="S24" s="392"/>
      <c r="T24" s="392"/>
      <c r="U24" s="404"/>
      <c r="V24" s="155"/>
      <c r="W24" s="4"/>
    </row>
    <row r="25" spans="1:23" ht="16.2" thickTop="1" x14ac:dyDescent="0.3">
      <c r="A25" s="4"/>
      <c r="B25" s="154"/>
      <c r="C25" s="121"/>
      <c r="D25" s="122"/>
      <c r="E25" s="122"/>
      <c r="F25" s="122"/>
      <c r="G25" s="122"/>
      <c r="H25" s="122"/>
      <c r="I25" s="122"/>
      <c r="J25" s="122"/>
      <c r="K25" s="122"/>
      <c r="L25" s="122"/>
      <c r="M25" s="121"/>
      <c r="N25" s="121"/>
      <c r="O25" s="121"/>
      <c r="P25" s="123"/>
      <c r="Q25" s="123"/>
      <c r="R25" s="123"/>
      <c r="S25" s="123"/>
      <c r="T25" s="123"/>
      <c r="U25" s="123"/>
      <c r="V25" s="155"/>
      <c r="W25" s="4"/>
    </row>
    <row r="26" spans="1:23" ht="16.2" thickBot="1" x14ac:dyDescent="0.35">
      <c r="A26" s="4"/>
      <c r="B26" s="158"/>
      <c r="C26" s="159"/>
      <c r="D26" s="160"/>
      <c r="E26" s="160"/>
      <c r="F26" s="160"/>
      <c r="G26" s="160"/>
      <c r="H26" s="160"/>
      <c r="I26" s="160"/>
      <c r="J26" s="160"/>
      <c r="K26" s="160"/>
      <c r="L26" s="160"/>
      <c r="M26" s="159"/>
      <c r="N26" s="159"/>
      <c r="O26" s="159"/>
      <c r="P26" s="161"/>
      <c r="Q26" s="161"/>
      <c r="R26" s="161"/>
      <c r="S26" s="161"/>
      <c r="T26" s="161"/>
      <c r="U26" s="161"/>
      <c r="V26" s="162"/>
      <c r="W26" s="4"/>
    </row>
    <row r="27" spans="1:23" ht="16.2" thickTop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sheetProtection password="CD5D" sheet="1" objects="1" scenarios="1"/>
  <mergeCells count="34">
    <mergeCell ref="Q22:Q24"/>
    <mergeCell ref="R22:R24"/>
    <mergeCell ref="M19:N19"/>
    <mergeCell ref="O19:P19"/>
    <mergeCell ref="U22:U24"/>
    <mergeCell ref="M23:N23"/>
    <mergeCell ref="M24:N24"/>
    <mergeCell ref="U18:U20"/>
    <mergeCell ref="T22:T24"/>
    <mergeCell ref="O24:P24"/>
    <mergeCell ref="N21:O21"/>
    <mergeCell ref="T18:T20"/>
    <mergeCell ref="N22:O22"/>
    <mergeCell ref="S22:S24"/>
    <mergeCell ref="C3:U3"/>
    <mergeCell ref="D17:F17"/>
    <mergeCell ref="G17:I17"/>
    <mergeCell ref="J17:L17"/>
    <mergeCell ref="N17:O17"/>
    <mergeCell ref="C9:U9"/>
    <mergeCell ref="C7:U7"/>
    <mergeCell ref="D21:F21"/>
    <mergeCell ref="C5:U5"/>
    <mergeCell ref="C11:U11"/>
    <mergeCell ref="C15:U15"/>
    <mergeCell ref="C13:U13"/>
    <mergeCell ref="M20:N20"/>
    <mergeCell ref="O20:P20"/>
    <mergeCell ref="S18:S20"/>
    <mergeCell ref="R18:R20"/>
    <mergeCell ref="N18:O18"/>
    <mergeCell ref="Q18:Q20"/>
    <mergeCell ref="G21:I21"/>
    <mergeCell ref="J21:L21"/>
  </mergeCells>
  <phoneticPr fontId="0" type="noConversion"/>
  <conditionalFormatting sqref="H19 K19 E23 K23">
    <cfRule type="cellIs" dxfId="8" priority="7" operator="equal">
      <formula>0</formula>
    </cfRule>
    <cfRule type="cellIs" dxfId="7" priority="8" operator="equal">
      <formula>2</formula>
    </cfRule>
    <cfRule type="cellIs" dxfId="6" priority="9" operator="equal">
      <formula>1</formula>
    </cfRule>
  </conditionalFormatting>
  <conditionalFormatting sqref="H19 K19 K23 E23">
    <cfRule type="containsErrors" dxfId="5" priority="6">
      <formula>ISERROR(E19)</formula>
    </cfRule>
  </conditionalFormatting>
  <conditionalFormatting sqref="C18">
    <cfRule type="expression" dxfId="4" priority="5">
      <formula>$R$18="1er"</formula>
    </cfRule>
  </conditionalFormatting>
  <conditionalFormatting sqref="R22:R24 R18:R20">
    <cfRule type="containsText" dxfId="3" priority="4" operator="containsText" text="1er">
      <formula>NOT(ISERROR(SEARCH("1er",R18)))</formula>
    </cfRule>
  </conditionalFormatting>
  <conditionalFormatting sqref="C22">
    <cfRule type="expression" dxfId="2" priority="3">
      <formula>$R$22="1er"</formula>
    </cfRule>
  </conditionalFormatting>
  <conditionalFormatting sqref="C19">
    <cfRule type="expression" dxfId="1" priority="2">
      <formula>$BK$95="1er"</formula>
    </cfRule>
  </conditionalFormatting>
  <conditionalFormatting sqref="C20">
    <cfRule type="expression" dxfId="0" priority="1">
      <formula>$BK$95="1er"</formula>
    </cfRule>
  </conditionalFormatting>
  <printOptions horizontalCentered="1" verticalCentered="1"/>
  <pageMargins left="0" right="0" top="0" bottom="0" header="0.31496062992125984" footer="0.31496062992125984"/>
  <pageSetup paperSize="9" scale="55" orientation="landscape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8"/>
  <dimension ref="A1:K25"/>
  <sheetViews>
    <sheetView topLeftCell="A8" zoomScale="80" zoomScaleNormal="80" workbookViewId="0">
      <selection activeCell="D25" sqref="D25"/>
    </sheetView>
  </sheetViews>
  <sheetFormatPr baseColWidth="10" defaultRowHeight="15.6" x14ac:dyDescent="0.3"/>
  <cols>
    <col min="1" max="1" width="12.19921875" bestFit="1" customWidth="1"/>
    <col min="2" max="2" width="9.19921875" bestFit="1" customWidth="1"/>
    <col min="3" max="3" width="40.69921875" bestFit="1" customWidth="1"/>
    <col min="4" max="4" width="7" bestFit="1" customWidth="1"/>
    <col min="5" max="5" width="11.69921875" bestFit="1" customWidth="1"/>
    <col min="9" max="9" width="19.69921875" customWidth="1"/>
  </cols>
  <sheetData>
    <row r="1" spans="1:11" x14ac:dyDescent="0.3">
      <c r="A1" s="4" t="s">
        <v>91</v>
      </c>
      <c r="B1" s="4"/>
      <c r="C1" s="4" t="s">
        <v>120</v>
      </c>
      <c r="D1" s="4"/>
      <c r="E1" s="4"/>
      <c r="F1" s="4"/>
      <c r="G1" s="4"/>
      <c r="H1" s="4"/>
      <c r="I1" s="4"/>
      <c r="J1" s="4"/>
      <c r="K1" s="4"/>
    </row>
    <row r="2" spans="1:11" ht="23.4" x14ac:dyDescent="0.45">
      <c r="A2" s="4" t="s">
        <v>84</v>
      </c>
      <c r="B2" s="4"/>
      <c r="C2" s="172" t="s">
        <v>85</v>
      </c>
      <c r="D2" s="4"/>
      <c r="E2" s="4"/>
      <c r="F2" s="4"/>
      <c r="G2" s="4"/>
      <c r="H2" s="4"/>
      <c r="I2" s="4"/>
      <c r="J2" s="4"/>
      <c r="K2" s="4"/>
    </row>
    <row r="3" spans="1:1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306" customFormat="1" ht="93.6" x14ac:dyDescent="0.3">
      <c r="A4" s="304" t="s">
        <v>76</v>
      </c>
      <c r="B4" s="304" t="s">
        <v>90</v>
      </c>
      <c r="C4" s="305" t="s">
        <v>48</v>
      </c>
      <c r="D4" s="305" t="s">
        <v>79</v>
      </c>
      <c r="E4" s="305" t="s">
        <v>80</v>
      </c>
      <c r="F4" s="34"/>
      <c r="G4" s="304" t="s">
        <v>77</v>
      </c>
      <c r="H4" s="305" t="s">
        <v>90</v>
      </c>
      <c r="I4" s="305" t="s">
        <v>49</v>
      </c>
      <c r="J4" s="305" t="s">
        <v>81</v>
      </c>
      <c r="K4" s="305" t="s">
        <v>82</v>
      </c>
    </row>
    <row r="5" spans="1:11" ht="28.8" x14ac:dyDescent="0.3">
      <c r="A5" s="173" t="str">
        <f>B5&amp;C5</f>
        <v>3 BANDESN3</v>
      </c>
      <c r="B5" s="173" t="s">
        <v>88</v>
      </c>
      <c r="C5" s="165" t="s">
        <v>20</v>
      </c>
      <c r="D5" s="33">
        <v>25</v>
      </c>
      <c r="E5" s="33" t="s">
        <v>83</v>
      </c>
      <c r="F5" s="163"/>
      <c r="G5" s="173" t="str">
        <f>H5&amp;I5</f>
        <v>3 BANDESN3</v>
      </c>
      <c r="H5" s="173" t="s">
        <v>88</v>
      </c>
      <c r="I5" s="165" t="s">
        <v>20</v>
      </c>
      <c r="J5" s="167">
        <v>0.36</v>
      </c>
      <c r="K5" s="167">
        <v>0.52299989999999996</v>
      </c>
    </row>
    <row r="6" spans="1:11" ht="28.8" x14ac:dyDescent="0.3">
      <c r="A6" s="173" t="str">
        <f t="shared" ref="A6:A22" si="0">B6&amp;C6</f>
        <v>3 BANDESR1</v>
      </c>
      <c r="B6" s="173" t="s">
        <v>88</v>
      </c>
      <c r="C6" s="165" t="s">
        <v>21</v>
      </c>
      <c r="D6" s="33">
        <v>20</v>
      </c>
      <c r="E6" s="33" t="s">
        <v>83</v>
      </c>
      <c r="F6" s="163"/>
      <c r="G6" s="173" t="str">
        <f t="shared" ref="G6:G22" si="1">H6&amp;I6</f>
        <v>3 BANDESR1</v>
      </c>
      <c r="H6" s="173" t="s">
        <v>88</v>
      </c>
      <c r="I6" s="165" t="s">
        <v>21</v>
      </c>
      <c r="J6" s="167">
        <v>0.25</v>
      </c>
      <c r="K6" s="167">
        <v>0.35999989999999998</v>
      </c>
    </row>
    <row r="7" spans="1:11" ht="28.8" x14ac:dyDescent="0.3">
      <c r="A7" s="173" t="str">
        <f t="shared" si="0"/>
        <v>3 BANDESR2</v>
      </c>
      <c r="B7" s="173" t="s">
        <v>88</v>
      </c>
      <c r="C7" s="165" t="s">
        <v>22</v>
      </c>
      <c r="D7" s="33">
        <v>15</v>
      </c>
      <c r="E7" s="33" t="s">
        <v>83</v>
      </c>
      <c r="F7" s="163"/>
      <c r="G7" s="173" t="str">
        <f t="shared" si="1"/>
        <v>3 BANDESR2</v>
      </c>
      <c r="H7" s="173" t="s">
        <v>88</v>
      </c>
      <c r="I7" s="165" t="s">
        <v>22</v>
      </c>
      <c r="J7" s="166">
        <v>0</v>
      </c>
      <c r="K7" s="167">
        <v>0.249999</v>
      </c>
    </row>
    <row r="8" spans="1:11" ht="28.8" x14ac:dyDescent="0.3">
      <c r="A8" s="173" t="str">
        <f t="shared" si="0"/>
        <v>3 BANDESR3</v>
      </c>
      <c r="B8" s="173" t="s">
        <v>88</v>
      </c>
      <c r="C8" s="165" t="s">
        <v>17</v>
      </c>
      <c r="D8" s="33" t="s">
        <v>85</v>
      </c>
      <c r="E8" s="33" t="s">
        <v>85</v>
      </c>
      <c r="F8" s="163"/>
      <c r="G8" s="173" t="str">
        <f t="shared" si="1"/>
        <v>3 BANDESR3</v>
      </c>
      <c r="H8" s="173" t="s">
        <v>88</v>
      </c>
      <c r="I8" s="165" t="s">
        <v>17</v>
      </c>
      <c r="J8" s="33" t="s">
        <v>85</v>
      </c>
      <c r="K8" s="33" t="s">
        <v>85</v>
      </c>
    </row>
    <row r="9" spans="1:11" ht="28.8" x14ac:dyDescent="0.3">
      <c r="A9" s="173" t="str">
        <f t="shared" si="0"/>
        <v>3 BANDESR4</v>
      </c>
      <c r="B9" s="173" t="s">
        <v>88</v>
      </c>
      <c r="C9" s="165" t="s">
        <v>16</v>
      </c>
      <c r="D9" s="33" t="s">
        <v>85</v>
      </c>
      <c r="E9" s="33" t="s">
        <v>85</v>
      </c>
      <c r="F9" s="163"/>
      <c r="G9" s="173" t="str">
        <f t="shared" si="1"/>
        <v>3 BANDESR4</v>
      </c>
      <c r="H9" s="173" t="s">
        <v>88</v>
      </c>
      <c r="I9" s="165" t="s">
        <v>16</v>
      </c>
      <c r="J9" s="33" t="s">
        <v>85</v>
      </c>
      <c r="K9" s="33" t="s">
        <v>85</v>
      </c>
    </row>
    <row r="10" spans="1:11" ht="28.8" x14ac:dyDescent="0.3">
      <c r="A10" s="173" t="str">
        <f t="shared" si="0"/>
        <v>BANDEN3</v>
      </c>
      <c r="B10" s="173" t="s">
        <v>87</v>
      </c>
      <c r="C10" s="165" t="s">
        <v>20</v>
      </c>
      <c r="D10" s="33">
        <v>80</v>
      </c>
      <c r="E10" s="33"/>
      <c r="F10" s="163"/>
      <c r="G10" s="173" t="str">
        <f t="shared" si="1"/>
        <v>BANDEN3</v>
      </c>
      <c r="H10" s="173" t="s">
        <v>87</v>
      </c>
      <c r="I10" s="165" t="s">
        <v>20</v>
      </c>
      <c r="J10" s="169">
        <v>1.75</v>
      </c>
      <c r="K10" s="169">
        <v>2.5799998999999998</v>
      </c>
    </row>
    <row r="11" spans="1:11" ht="28.8" x14ac:dyDescent="0.3">
      <c r="A11" s="173" t="str">
        <f t="shared" si="0"/>
        <v>BANDER1</v>
      </c>
      <c r="B11" s="173" t="s">
        <v>87</v>
      </c>
      <c r="C11" s="165" t="s">
        <v>21</v>
      </c>
      <c r="D11" s="33">
        <v>60</v>
      </c>
      <c r="E11" s="33"/>
      <c r="F11" s="163"/>
      <c r="G11" s="173" t="str">
        <f t="shared" si="1"/>
        <v>BANDER1</v>
      </c>
      <c r="H11" s="173" t="s">
        <v>87</v>
      </c>
      <c r="I11" s="165" t="s">
        <v>21</v>
      </c>
      <c r="J11" s="169">
        <v>1</v>
      </c>
      <c r="K11" s="169">
        <v>1.7499998999999999</v>
      </c>
    </row>
    <row r="12" spans="1:11" ht="28.8" x14ac:dyDescent="0.3">
      <c r="A12" s="173" t="str">
        <f t="shared" si="0"/>
        <v>BANDER2</v>
      </c>
      <c r="B12" s="173" t="s">
        <v>87</v>
      </c>
      <c r="C12" s="165" t="s">
        <v>22</v>
      </c>
      <c r="D12" s="33">
        <v>40</v>
      </c>
      <c r="E12" s="33"/>
      <c r="F12" s="6"/>
      <c r="G12" s="173" t="str">
        <f t="shared" si="1"/>
        <v>BANDER2</v>
      </c>
      <c r="H12" s="173" t="s">
        <v>87</v>
      </c>
      <c r="I12" s="165" t="s">
        <v>22</v>
      </c>
      <c r="J12" s="168">
        <v>0</v>
      </c>
      <c r="K12" s="169">
        <v>0.99999990000000005</v>
      </c>
    </row>
    <row r="13" spans="1:11" ht="28.8" x14ac:dyDescent="0.3">
      <c r="A13" s="173" t="str">
        <f t="shared" si="0"/>
        <v>BANDER3</v>
      </c>
      <c r="B13" s="173" t="s">
        <v>87</v>
      </c>
      <c r="C13" s="165" t="s">
        <v>17</v>
      </c>
      <c r="D13" s="33" t="s">
        <v>85</v>
      </c>
      <c r="E13" s="33" t="s">
        <v>85</v>
      </c>
      <c r="F13" s="163"/>
      <c r="G13" s="173" t="str">
        <f t="shared" si="1"/>
        <v>BANDER3</v>
      </c>
      <c r="H13" s="173" t="s">
        <v>87</v>
      </c>
      <c r="I13" s="165" t="s">
        <v>17</v>
      </c>
      <c r="J13" s="33" t="s">
        <v>85</v>
      </c>
      <c r="K13" s="33" t="s">
        <v>85</v>
      </c>
    </row>
    <row r="14" spans="1:11" ht="28.8" x14ac:dyDescent="0.3">
      <c r="A14" s="173" t="str">
        <f t="shared" si="0"/>
        <v>BANDER4</v>
      </c>
      <c r="B14" s="173" t="s">
        <v>87</v>
      </c>
      <c r="C14" s="165" t="s">
        <v>16</v>
      </c>
      <c r="D14" s="33" t="s">
        <v>85</v>
      </c>
      <c r="E14" s="33" t="s">
        <v>85</v>
      </c>
      <c r="F14" s="163"/>
      <c r="G14" s="173" t="str">
        <f t="shared" si="1"/>
        <v>BANDER4</v>
      </c>
      <c r="H14" s="173" t="s">
        <v>87</v>
      </c>
      <c r="I14" s="165" t="s">
        <v>16</v>
      </c>
      <c r="J14" s="33" t="s">
        <v>85</v>
      </c>
      <c r="K14" s="33" t="s">
        <v>85</v>
      </c>
    </row>
    <row r="15" spans="1:11" ht="28.8" x14ac:dyDescent="0.3">
      <c r="A15" s="173" t="str">
        <f t="shared" si="0"/>
        <v>CADREN3</v>
      </c>
      <c r="B15" s="173" t="s">
        <v>89</v>
      </c>
      <c r="C15" s="165" t="s">
        <v>20</v>
      </c>
      <c r="D15" s="33">
        <v>120</v>
      </c>
      <c r="E15" s="33" t="s">
        <v>78</v>
      </c>
      <c r="F15" s="6"/>
      <c r="G15" s="173" t="str">
        <f t="shared" si="1"/>
        <v>CADREN3</v>
      </c>
      <c r="H15" s="173" t="s">
        <v>89</v>
      </c>
      <c r="I15" s="165" t="s">
        <v>20</v>
      </c>
      <c r="J15" s="169">
        <v>3.5</v>
      </c>
      <c r="K15" s="169">
        <v>6.2499998999999997</v>
      </c>
    </row>
    <row r="16" spans="1:11" ht="28.8" x14ac:dyDescent="0.3">
      <c r="A16" s="173" t="str">
        <f t="shared" si="0"/>
        <v>CADRER1</v>
      </c>
      <c r="B16" s="173" t="s">
        <v>89</v>
      </c>
      <c r="C16" s="165" t="s">
        <v>21</v>
      </c>
      <c r="D16" s="33">
        <v>80</v>
      </c>
      <c r="E16" s="33" t="s">
        <v>78</v>
      </c>
      <c r="F16" s="6"/>
      <c r="G16" s="173" t="str">
        <f t="shared" si="1"/>
        <v>CADRER1</v>
      </c>
      <c r="H16" s="173" t="s">
        <v>89</v>
      </c>
      <c r="I16" s="165" t="s">
        <v>21</v>
      </c>
      <c r="J16" s="168">
        <v>0</v>
      </c>
      <c r="K16" s="169">
        <v>3.4999999989999999</v>
      </c>
    </row>
    <row r="17" spans="1:11" ht="28.8" x14ac:dyDescent="0.3">
      <c r="A17" s="173" t="str">
        <f t="shared" si="0"/>
        <v>CADRER2</v>
      </c>
      <c r="B17" s="173" t="s">
        <v>89</v>
      </c>
      <c r="C17" s="165" t="s">
        <v>22</v>
      </c>
      <c r="D17" s="33" t="s">
        <v>85</v>
      </c>
      <c r="E17" s="33" t="s">
        <v>85</v>
      </c>
      <c r="F17" s="6"/>
      <c r="G17" s="173" t="str">
        <f t="shared" si="1"/>
        <v>CADRER2</v>
      </c>
      <c r="H17" s="173" t="s">
        <v>89</v>
      </c>
      <c r="I17" s="165" t="s">
        <v>22</v>
      </c>
      <c r="J17" s="33" t="s">
        <v>85</v>
      </c>
      <c r="K17" s="33" t="s">
        <v>85</v>
      </c>
    </row>
    <row r="18" spans="1:11" ht="28.8" x14ac:dyDescent="0.3">
      <c r="A18" s="173" t="str">
        <f t="shared" si="0"/>
        <v>CADRER3</v>
      </c>
      <c r="B18" s="173" t="s">
        <v>89</v>
      </c>
      <c r="C18" s="165" t="s">
        <v>17</v>
      </c>
      <c r="D18" s="33" t="s">
        <v>85</v>
      </c>
      <c r="E18" s="33" t="s">
        <v>85</v>
      </c>
      <c r="F18" s="163"/>
      <c r="G18" s="173" t="str">
        <f t="shared" si="1"/>
        <v>CADRER3</v>
      </c>
      <c r="H18" s="173" t="s">
        <v>89</v>
      </c>
      <c r="I18" s="165" t="s">
        <v>17</v>
      </c>
      <c r="J18" s="33" t="s">
        <v>85</v>
      </c>
      <c r="K18" s="33" t="s">
        <v>85</v>
      </c>
    </row>
    <row r="19" spans="1:11" ht="28.8" x14ac:dyDescent="0.3">
      <c r="A19" s="173" t="str">
        <f t="shared" si="0"/>
        <v>CADRER4</v>
      </c>
      <c r="B19" s="173" t="s">
        <v>89</v>
      </c>
      <c r="C19" s="165" t="s">
        <v>16</v>
      </c>
      <c r="D19" s="33" t="s">
        <v>85</v>
      </c>
      <c r="E19" s="33" t="s">
        <v>85</v>
      </c>
      <c r="F19" s="163"/>
      <c r="G19" s="173" t="str">
        <f t="shared" si="1"/>
        <v>CADRER4</v>
      </c>
      <c r="H19" s="173" t="s">
        <v>89</v>
      </c>
      <c r="I19" s="165" t="s">
        <v>16</v>
      </c>
      <c r="J19" s="33" t="s">
        <v>85</v>
      </c>
      <c r="K19" s="33" t="s">
        <v>85</v>
      </c>
    </row>
    <row r="20" spans="1:11" ht="33.6" x14ac:dyDescent="0.3">
      <c r="A20" s="173" t="str">
        <f t="shared" si="0"/>
        <v>LIBREN3</v>
      </c>
      <c r="B20" s="173" t="s">
        <v>86</v>
      </c>
      <c r="C20" s="165" t="s">
        <v>20</v>
      </c>
      <c r="D20" s="33">
        <v>200</v>
      </c>
      <c r="E20" s="33" t="s">
        <v>40</v>
      </c>
      <c r="F20" s="6"/>
      <c r="G20" s="173" t="str">
        <f t="shared" si="1"/>
        <v>LIBREN3</v>
      </c>
      <c r="H20" s="173" t="s">
        <v>86</v>
      </c>
      <c r="I20" s="72" t="s">
        <v>20</v>
      </c>
      <c r="J20" s="171">
        <v>6</v>
      </c>
      <c r="K20" s="169">
        <v>12.499999900000001</v>
      </c>
    </row>
    <row r="21" spans="1:11" ht="33.6" x14ac:dyDescent="0.3">
      <c r="A21" s="173" t="str">
        <f t="shared" si="0"/>
        <v>LIBRER1</v>
      </c>
      <c r="B21" s="173" t="s">
        <v>86</v>
      </c>
      <c r="C21" s="165" t="s">
        <v>21</v>
      </c>
      <c r="D21" s="33">
        <v>150</v>
      </c>
      <c r="E21" s="33" t="s">
        <v>39</v>
      </c>
      <c r="F21" s="6"/>
      <c r="G21" s="173" t="str">
        <f t="shared" si="1"/>
        <v>LIBRER1</v>
      </c>
      <c r="H21" s="173" t="s">
        <v>86</v>
      </c>
      <c r="I21" s="72" t="s">
        <v>21</v>
      </c>
      <c r="J21" s="171">
        <v>4</v>
      </c>
      <c r="K21" s="169">
        <v>5.9999998999999997</v>
      </c>
    </row>
    <row r="22" spans="1:11" ht="33.6" x14ac:dyDescent="0.3">
      <c r="A22" s="173" t="str">
        <f t="shared" si="0"/>
        <v>LIBRER2</v>
      </c>
      <c r="B22" s="173" t="s">
        <v>86</v>
      </c>
      <c r="C22" s="165" t="s">
        <v>22</v>
      </c>
      <c r="D22" s="33">
        <v>100</v>
      </c>
      <c r="E22" s="33" t="s">
        <v>39</v>
      </c>
      <c r="F22" s="6"/>
      <c r="G22" s="173" t="str">
        <f t="shared" si="1"/>
        <v>LIBRER2</v>
      </c>
      <c r="H22" s="173" t="s">
        <v>86</v>
      </c>
      <c r="I22" s="72" t="s">
        <v>22</v>
      </c>
      <c r="J22" s="171">
        <v>2.2999999999999998</v>
      </c>
      <c r="K22" s="169">
        <v>3.9999999000000002</v>
      </c>
    </row>
    <row r="23" spans="1:11" ht="33.6" x14ac:dyDescent="0.3">
      <c r="A23" s="173" t="str">
        <f>B23&amp;C23</f>
        <v>LIBRER3</v>
      </c>
      <c r="B23" s="173" t="s">
        <v>86</v>
      </c>
      <c r="C23" s="165" t="s">
        <v>17</v>
      </c>
      <c r="D23" s="33">
        <v>70</v>
      </c>
      <c r="E23" s="33" t="s">
        <v>39</v>
      </c>
      <c r="F23" s="6"/>
      <c r="G23" s="173" t="str">
        <f>H23&amp;I23</f>
        <v>LIBRER3</v>
      </c>
      <c r="H23" s="173" t="s">
        <v>86</v>
      </c>
      <c r="I23" s="72" t="s">
        <v>17</v>
      </c>
      <c r="J23" s="171">
        <v>1.2</v>
      </c>
      <c r="K23" s="169">
        <v>2.2999990000000001</v>
      </c>
    </row>
    <row r="24" spans="1:11" ht="33.6" x14ac:dyDescent="0.3">
      <c r="A24" s="173" t="str">
        <f>B24&amp;C24</f>
        <v>LIBRER4</v>
      </c>
      <c r="B24" s="173" t="s">
        <v>86</v>
      </c>
      <c r="C24" s="165" t="s">
        <v>16</v>
      </c>
      <c r="D24" s="33">
        <v>50</v>
      </c>
      <c r="E24" s="33" t="s">
        <v>39</v>
      </c>
      <c r="F24" s="6"/>
      <c r="G24" s="173" t="str">
        <f>H24&amp;I24</f>
        <v>LIBRER4</v>
      </c>
      <c r="H24" s="173" t="s">
        <v>86</v>
      </c>
      <c r="I24" s="72" t="s">
        <v>16</v>
      </c>
      <c r="J24" s="170">
        <v>0</v>
      </c>
      <c r="K24" s="169">
        <v>1.1999998999999999</v>
      </c>
    </row>
    <row r="25" spans="1:1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</sheetData>
  <sheetProtection sheet="1" objects="1" scenarios="1" selectLockedCells="1" selectUnlockedCells="1"/>
  <phoneticPr fontId="0" type="noConversion"/>
  <pageMargins left="0.78740157499999996" right="0.78740157499999996" top="0.984251969" bottom="0.984251969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5"/>
  <sheetViews>
    <sheetView topLeftCell="A67" zoomScale="69" zoomScaleNormal="69" workbookViewId="0">
      <selection activeCell="C86" sqref="C86"/>
    </sheetView>
  </sheetViews>
  <sheetFormatPr baseColWidth="10" defaultRowHeight="15.6" x14ac:dyDescent="0.3"/>
  <cols>
    <col min="1" max="1" width="23.19921875" customWidth="1"/>
    <col min="2" max="2" width="12" customWidth="1"/>
    <col min="3" max="3" width="6.8984375" style="179" customWidth="1"/>
    <col min="4" max="4" width="6.59765625" style="179" customWidth="1"/>
    <col min="5" max="5" width="9.8984375" style="179" bestFit="1" customWidth="1"/>
    <col min="6" max="6" width="13.69921875" style="179" bestFit="1" customWidth="1"/>
    <col min="7" max="7" width="9" style="179" bestFit="1" customWidth="1"/>
    <col min="8" max="8" width="6.69921875" style="355" customWidth="1"/>
    <col min="10" max="10" width="24.8984375" bestFit="1" customWidth="1"/>
  </cols>
  <sheetData>
    <row r="1" spans="1:14" s="181" customFormat="1" ht="27.75" customHeight="1" x14ac:dyDescent="0.5">
      <c r="C1" s="182"/>
      <c r="D1" s="182">
        <v>1</v>
      </c>
      <c r="E1" s="182">
        <v>2</v>
      </c>
      <c r="F1" s="182">
        <v>3</v>
      </c>
      <c r="G1" s="182">
        <v>4</v>
      </c>
      <c r="H1" s="354"/>
    </row>
    <row r="2" spans="1:14" s="181" customFormat="1" ht="27.75" customHeight="1" x14ac:dyDescent="0.5">
      <c r="A2" s="455" t="s">
        <v>0</v>
      </c>
      <c r="B2" s="455" t="s">
        <v>67</v>
      </c>
      <c r="C2" s="455" t="s">
        <v>92</v>
      </c>
      <c r="D2" s="341" t="s">
        <v>124</v>
      </c>
      <c r="E2" s="341"/>
      <c r="F2" s="341"/>
      <c r="G2" s="341"/>
      <c r="H2" s="354"/>
    </row>
    <row r="3" spans="1:14" s="181" customFormat="1" ht="27.75" customHeight="1" x14ac:dyDescent="0.5">
      <c r="A3" s="456"/>
      <c r="B3" s="456"/>
      <c r="C3" s="456"/>
      <c r="D3" s="345" t="s">
        <v>93</v>
      </c>
      <c r="E3" s="348" t="s">
        <v>94</v>
      </c>
      <c r="F3" s="351" t="s">
        <v>95</v>
      </c>
      <c r="G3" s="343" t="s">
        <v>96</v>
      </c>
      <c r="H3" s="355" t="s">
        <v>202</v>
      </c>
      <c r="J3"/>
      <c r="K3"/>
      <c r="L3"/>
      <c r="M3"/>
      <c r="N3"/>
    </row>
    <row r="4" spans="1:14" s="181" customFormat="1" ht="27.75" customHeight="1" x14ac:dyDescent="0.5">
      <c r="A4" s="352" t="s">
        <v>125</v>
      </c>
      <c r="B4" s="352" t="s">
        <v>157</v>
      </c>
      <c r="C4" s="183">
        <v>1</v>
      </c>
      <c r="D4" s="346" t="s">
        <v>22</v>
      </c>
      <c r="E4" s="347" t="s">
        <v>21</v>
      </c>
      <c r="F4" s="350" t="s">
        <v>20</v>
      </c>
      <c r="G4" s="344"/>
      <c r="H4">
        <v>1</v>
      </c>
      <c r="I4"/>
      <c r="J4"/>
      <c r="K4"/>
      <c r="L4"/>
      <c r="M4"/>
      <c r="N4"/>
    </row>
    <row r="5" spans="1:14" s="181" customFormat="1" ht="27.75" customHeight="1" x14ac:dyDescent="0.5">
      <c r="A5" s="352" t="s">
        <v>184</v>
      </c>
      <c r="B5" s="352" t="s">
        <v>157</v>
      </c>
      <c r="C5" s="183">
        <v>2</v>
      </c>
      <c r="D5" s="346" t="s">
        <v>21</v>
      </c>
      <c r="E5" s="347" t="s">
        <v>20</v>
      </c>
      <c r="F5" s="350"/>
      <c r="G5" s="344" t="s">
        <v>20</v>
      </c>
      <c r="H5">
        <v>1</v>
      </c>
      <c r="I5"/>
      <c r="J5"/>
      <c r="K5"/>
      <c r="L5"/>
      <c r="M5"/>
      <c r="N5"/>
    </row>
    <row r="6" spans="1:14" s="181" customFormat="1" ht="27.75" customHeight="1" x14ac:dyDescent="0.5">
      <c r="A6" s="352" t="s">
        <v>203</v>
      </c>
      <c r="B6" s="352" t="s">
        <v>158</v>
      </c>
      <c r="C6" s="183">
        <v>3</v>
      </c>
      <c r="D6" s="346" t="s">
        <v>17</v>
      </c>
      <c r="E6" s="347" t="s">
        <v>21</v>
      </c>
      <c r="F6" s="350"/>
      <c r="G6" s="344"/>
      <c r="H6">
        <v>0</v>
      </c>
      <c r="I6"/>
      <c r="J6"/>
      <c r="K6"/>
      <c r="L6"/>
      <c r="M6"/>
      <c r="N6"/>
    </row>
    <row r="7" spans="1:14" s="181" customFormat="1" ht="27.75" customHeight="1" x14ac:dyDescent="0.5">
      <c r="A7" s="352" t="s">
        <v>168</v>
      </c>
      <c r="B7" s="352" t="s">
        <v>181</v>
      </c>
      <c r="C7" s="183">
        <v>4</v>
      </c>
      <c r="D7" s="346" t="s">
        <v>22</v>
      </c>
      <c r="E7" s="347" t="s">
        <v>20</v>
      </c>
      <c r="F7" s="350" t="s">
        <v>20</v>
      </c>
      <c r="G7" s="344" t="s">
        <v>21</v>
      </c>
      <c r="H7">
        <v>1</v>
      </c>
      <c r="I7"/>
      <c r="J7"/>
      <c r="K7"/>
      <c r="L7"/>
      <c r="M7"/>
      <c r="N7"/>
    </row>
    <row r="8" spans="1:14" s="181" customFormat="1" ht="27.75" customHeight="1" x14ac:dyDescent="0.5">
      <c r="A8" s="352" t="s">
        <v>195</v>
      </c>
      <c r="B8" s="352" t="s">
        <v>157</v>
      </c>
      <c r="C8" s="183">
        <v>5</v>
      </c>
      <c r="D8" s="346" t="s">
        <v>17</v>
      </c>
      <c r="E8" s="347"/>
      <c r="F8" s="350" t="s">
        <v>20</v>
      </c>
      <c r="G8" s="344" t="s">
        <v>21</v>
      </c>
      <c r="H8">
        <v>1</v>
      </c>
      <c r="I8"/>
      <c r="J8"/>
      <c r="K8"/>
      <c r="L8"/>
      <c r="M8"/>
      <c r="N8"/>
    </row>
    <row r="9" spans="1:14" s="181" customFormat="1" ht="27.75" customHeight="1" x14ac:dyDescent="0.5">
      <c r="A9" s="352" t="s">
        <v>126</v>
      </c>
      <c r="B9" s="352" t="s">
        <v>158</v>
      </c>
      <c r="C9" s="183">
        <v>6</v>
      </c>
      <c r="D9" s="346" t="s">
        <v>17</v>
      </c>
      <c r="E9" s="347" t="s">
        <v>21</v>
      </c>
      <c r="F9" s="350" t="s">
        <v>21</v>
      </c>
      <c r="G9" s="344" t="s">
        <v>21</v>
      </c>
      <c r="H9">
        <v>1</v>
      </c>
      <c r="I9"/>
      <c r="J9"/>
      <c r="K9"/>
      <c r="L9"/>
      <c r="M9"/>
      <c r="N9"/>
    </row>
    <row r="10" spans="1:14" s="181" customFormat="1" ht="27.75" customHeight="1" x14ac:dyDescent="0.5">
      <c r="A10" s="352" t="s">
        <v>127</v>
      </c>
      <c r="B10" s="352" t="s">
        <v>158</v>
      </c>
      <c r="C10" s="183">
        <v>7</v>
      </c>
      <c r="D10" s="346" t="s">
        <v>22</v>
      </c>
      <c r="E10" s="347" t="s">
        <v>21</v>
      </c>
      <c r="F10" s="350"/>
      <c r="G10" s="344" t="s">
        <v>21</v>
      </c>
      <c r="H10">
        <v>1</v>
      </c>
      <c r="I10"/>
      <c r="J10"/>
      <c r="K10"/>
      <c r="L10"/>
      <c r="M10"/>
      <c r="N10"/>
    </row>
    <row r="11" spans="1:14" s="181" customFormat="1" ht="27.75" customHeight="1" x14ac:dyDescent="0.5">
      <c r="A11" s="352" t="s">
        <v>201</v>
      </c>
      <c r="B11" s="352" t="s">
        <v>181</v>
      </c>
      <c r="C11" s="183">
        <v>8</v>
      </c>
      <c r="D11" s="346" t="s">
        <v>17</v>
      </c>
      <c r="E11" s="347" t="s">
        <v>21</v>
      </c>
      <c r="F11" s="350" t="s">
        <v>21</v>
      </c>
      <c r="G11" s="344" t="s">
        <v>21</v>
      </c>
      <c r="H11">
        <v>0</v>
      </c>
      <c r="I11"/>
      <c r="J11"/>
      <c r="K11"/>
      <c r="L11"/>
      <c r="M11"/>
      <c r="N11"/>
    </row>
    <row r="12" spans="1:14" s="181" customFormat="1" ht="27.75" customHeight="1" x14ac:dyDescent="0.5">
      <c r="A12" s="352" t="s">
        <v>162</v>
      </c>
      <c r="B12" s="352" t="s">
        <v>158</v>
      </c>
      <c r="C12" s="183">
        <v>9</v>
      </c>
      <c r="D12" s="346"/>
      <c r="E12" s="347"/>
      <c r="F12" s="350" t="s">
        <v>21</v>
      </c>
      <c r="G12" s="344" t="s">
        <v>21</v>
      </c>
      <c r="H12">
        <v>0</v>
      </c>
      <c r="I12"/>
      <c r="J12"/>
      <c r="K12"/>
      <c r="L12"/>
      <c r="M12"/>
      <c r="N12"/>
    </row>
    <row r="13" spans="1:14" s="181" customFormat="1" ht="27.75" customHeight="1" x14ac:dyDescent="0.5">
      <c r="A13" s="352" t="s">
        <v>182</v>
      </c>
      <c r="B13" s="352" t="s">
        <v>157</v>
      </c>
      <c r="C13" s="183">
        <v>10</v>
      </c>
      <c r="D13" s="346" t="s">
        <v>17</v>
      </c>
      <c r="E13" s="347"/>
      <c r="F13" s="350"/>
      <c r="G13" s="344"/>
      <c r="H13">
        <v>1</v>
      </c>
      <c r="I13"/>
      <c r="J13"/>
      <c r="K13"/>
      <c r="L13"/>
      <c r="M13"/>
      <c r="N13"/>
    </row>
    <row r="14" spans="1:14" s="181" customFormat="1" ht="27.75" customHeight="1" x14ac:dyDescent="0.5">
      <c r="A14" s="352" t="s">
        <v>128</v>
      </c>
      <c r="B14" s="352" t="s">
        <v>158</v>
      </c>
      <c r="C14" s="183">
        <v>11</v>
      </c>
      <c r="D14" s="346" t="s">
        <v>17</v>
      </c>
      <c r="E14" s="347"/>
      <c r="F14" s="350"/>
      <c r="G14" s="344"/>
      <c r="H14">
        <v>0</v>
      </c>
      <c r="I14"/>
      <c r="J14"/>
      <c r="K14"/>
      <c r="L14"/>
      <c r="M14"/>
      <c r="N14"/>
    </row>
    <row r="15" spans="1:14" s="181" customFormat="1" ht="27.75" customHeight="1" x14ac:dyDescent="0.5">
      <c r="A15" s="352" t="s">
        <v>129</v>
      </c>
      <c r="B15" s="352" t="s">
        <v>158</v>
      </c>
      <c r="C15" s="183">
        <v>12</v>
      </c>
      <c r="D15" s="346" t="s">
        <v>22</v>
      </c>
      <c r="E15" s="347" t="s">
        <v>21</v>
      </c>
      <c r="F15" s="350" t="s">
        <v>21</v>
      </c>
      <c r="G15" s="344" t="s">
        <v>21</v>
      </c>
      <c r="H15">
        <v>1</v>
      </c>
      <c r="I15"/>
      <c r="J15"/>
      <c r="K15"/>
      <c r="L15"/>
      <c r="M15"/>
      <c r="N15"/>
    </row>
    <row r="16" spans="1:14" s="181" customFormat="1" ht="27.75" customHeight="1" x14ac:dyDescent="0.5">
      <c r="A16" s="352" t="s">
        <v>204</v>
      </c>
      <c r="B16" s="352"/>
      <c r="C16" s="183">
        <v>13</v>
      </c>
      <c r="D16" s="346"/>
      <c r="E16" s="347"/>
      <c r="F16" s="350" t="s">
        <v>20</v>
      </c>
      <c r="G16" s="344"/>
      <c r="H16">
        <v>0</v>
      </c>
      <c r="I16"/>
      <c r="J16"/>
      <c r="K16"/>
      <c r="L16"/>
      <c r="M16"/>
      <c r="N16"/>
    </row>
    <row r="17" spans="1:14" s="181" customFormat="1" ht="27.75" customHeight="1" x14ac:dyDescent="0.5">
      <c r="A17" s="352" t="s">
        <v>200</v>
      </c>
      <c r="B17" s="352" t="s">
        <v>181</v>
      </c>
      <c r="C17" s="183">
        <v>14</v>
      </c>
      <c r="D17" s="346" t="s">
        <v>20</v>
      </c>
      <c r="E17" s="347" t="s">
        <v>20</v>
      </c>
      <c r="F17" s="350" t="s">
        <v>20</v>
      </c>
      <c r="G17" s="344" t="s">
        <v>20</v>
      </c>
      <c r="H17">
        <v>1</v>
      </c>
      <c r="I17"/>
      <c r="J17"/>
      <c r="K17"/>
      <c r="L17"/>
      <c r="M17"/>
      <c r="N17"/>
    </row>
    <row r="18" spans="1:14" s="181" customFormat="1" ht="27.75" customHeight="1" x14ac:dyDescent="0.5">
      <c r="A18" s="352" t="s">
        <v>160</v>
      </c>
      <c r="B18" s="352" t="s">
        <v>157</v>
      </c>
      <c r="C18" s="183">
        <v>15</v>
      </c>
      <c r="D18" s="346"/>
      <c r="E18" s="347" t="s">
        <v>22</v>
      </c>
      <c r="F18" s="350"/>
      <c r="G18" s="344"/>
      <c r="H18">
        <v>0</v>
      </c>
      <c r="I18"/>
      <c r="J18"/>
      <c r="K18"/>
      <c r="L18"/>
      <c r="M18"/>
      <c r="N18"/>
    </row>
    <row r="19" spans="1:14" s="181" customFormat="1" ht="27.75" customHeight="1" x14ac:dyDescent="0.5">
      <c r="A19" s="352" t="s">
        <v>169</v>
      </c>
      <c r="B19" s="352" t="s">
        <v>181</v>
      </c>
      <c r="C19" s="183">
        <v>16</v>
      </c>
      <c r="D19" s="346" t="s">
        <v>22</v>
      </c>
      <c r="E19" s="347" t="s">
        <v>21</v>
      </c>
      <c r="F19" s="350" t="s">
        <v>20</v>
      </c>
      <c r="G19" s="344" t="s">
        <v>21</v>
      </c>
      <c r="H19">
        <v>1</v>
      </c>
      <c r="I19"/>
      <c r="J19"/>
      <c r="K19"/>
      <c r="L19"/>
      <c r="M19"/>
      <c r="N19"/>
    </row>
    <row r="20" spans="1:14" s="181" customFormat="1" ht="27.75" customHeight="1" x14ac:dyDescent="0.5">
      <c r="A20" s="352" t="s">
        <v>163</v>
      </c>
      <c r="B20" s="352" t="s">
        <v>158</v>
      </c>
      <c r="C20" s="183">
        <v>17</v>
      </c>
      <c r="D20" s="346"/>
      <c r="E20" s="347"/>
      <c r="F20" s="350" t="s">
        <v>21</v>
      </c>
      <c r="G20" s="344" t="s">
        <v>183</v>
      </c>
      <c r="H20">
        <v>1</v>
      </c>
      <c r="I20"/>
      <c r="J20"/>
      <c r="K20"/>
      <c r="L20"/>
      <c r="M20"/>
      <c r="N20"/>
    </row>
    <row r="21" spans="1:14" s="181" customFormat="1" ht="27.75" customHeight="1" x14ac:dyDescent="0.5">
      <c r="A21" s="352" t="s">
        <v>130</v>
      </c>
      <c r="B21" s="352" t="s">
        <v>157</v>
      </c>
      <c r="C21" s="183">
        <v>18</v>
      </c>
      <c r="D21" s="346" t="s">
        <v>16</v>
      </c>
      <c r="E21" s="347" t="s">
        <v>22</v>
      </c>
      <c r="F21" s="350"/>
      <c r="G21" s="344"/>
      <c r="H21">
        <v>0</v>
      </c>
      <c r="I21"/>
      <c r="J21"/>
      <c r="K21"/>
      <c r="L21"/>
      <c r="M21"/>
      <c r="N21"/>
    </row>
    <row r="22" spans="1:14" s="181" customFormat="1" ht="27.75" customHeight="1" x14ac:dyDescent="0.5">
      <c r="A22" s="352" t="s">
        <v>170</v>
      </c>
      <c r="B22" s="352" t="s">
        <v>176</v>
      </c>
      <c r="C22" s="183">
        <v>19</v>
      </c>
      <c r="D22" s="346" t="s">
        <v>22</v>
      </c>
      <c r="E22" s="347" t="s">
        <v>20</v>
      </c>
      <c r="F22" s="350"/>
      <c r="G22" s="344"/>
      <c r="H22">
        <v>0</v>
      </c>
      <c r="I22"/>
      <c r="J22"/>
      <c r="K22"/>
      <c r="L22"/>
      <c r="M22"/>
      <c r="N22"/>
    </row>
    <row r="23" spans="1:14" s="181" customFormat="1" ht="27.75" customHeight="1" x14ac:dyDescent="0.5">
      <c r="A23" s="352" t="s">
        <v>131</v>
      </c>
      <c r="B23" s="352" t="s">
        <v>157</v>
      </c>
      <c r="C23" s="183">
        <v>20</v>
      </c>
      <c r="D23" s="346" t="s">
        <v>21</v>
      </c>
      <c r="E23" s="347" t="s">
        <v>21</v>
      </c>
      <c r="F23" s="350" t="s">
        <v>20</v>
      </c>
      <c r="G23" s="344" t="s">
        <v>20</v>
      </c>
      <c r="H23">
        <v>1</v>
      </c>
      <c r="I23"/>
      <c r="J23"/>
      <c r="K23"/>
      <c r="L23"/>
      <c r="M23"/>
      <c r="N23"/>
    </row>
    <row r="24" spans="1:14" s="181" customFormat="1" ht="27.75" customHeight="1" x14ac:dyDescent="0.5">
      <c r="A24" s="352" t="s">
        <v>191</v>
      </c>
      <c r="B24" s="352" t="s">
        <v>181</v>
      </c>
      <c r="C24" s="183">
        <v>21</v>
      </c>
      <c r="D24" s="346" t="s">
        <v>16</v>
      </c>
      <c r="E24" s="347"/>
      <c r="F24" s="350"/>
      <c r="G24" s="344"/>
      <c r="H24">
        <v>0</v>
      </c>
      <c r="I24"/>
      <c r="J24"/>
      <c r="K24"/>
      <c r="L24"/>
      <c r="M24"/>
      <c r="N24"/>
    </row>
    <row r="25" spans="1:14" s="181" customFormat="1" ht="27.75" customHeight="1" x14ac:dyDescent="0.5">
      <c r="A25" s="352" t="s">
        <v>178</v>
      </c>
      <c r="B25" s="352" t="s">
        <v>176</v>
      </c>
      <c r="C25" s="183">
        <v>22</v>
      </c>
      <c r="D25" s="346"/>
      <c r="E25" s="347"/>
      <c r="F25" s="350" t="s">
        <v>21</v>
      </c>
      <c r="G25" s="344"/>
      <c r="H25">
        <v>0</v>
      </c>
      <c r="I25"/>
      <c r="J25"/>
      <c r="K25"/>
      <c r="L25"/>
      <c r="M25"/>
      <c r="N25"/>
    </row>
    <row r="26" spans="1:14" s="181" customFormat="1" ht="27.75" customHeight="1" x14ac:dyDescent="0.5">
      <c r="A26" s="352" t="s">
        <v>167</v>
      </c>
      <c r="B26" s="352" t="s">
        <v>181</v>
      </c>
      <c r="C26" s="183">
        <v>23</v>
      </c>
      <c r="D26" s="346" t="s">
        <v>17</v>
      </c>
      <c r="E26" s="347"/>
      <c r="F26" s="350" t="s">
        <v>21</v>
      </c>
      <c r="G26" s="344"/>
      <c r="H26">
        <v>0</v>
      </c>
      <c r="I26"/>
      <c r="J26"/>
      <c r="K26"/>
      <c r="L26"/>
      <c r="M26"/>
      <c r="N26"/>
    </row>
    <row r="27" spans="1:14" s="181" customFormat="1" ht="27.75" customHeight="1" x14ac:dyDescent="0.5">
      <c r="A27" s="352" t="s">
        <v>173</v>
      </c>
      <c r="B27" s="352" t="s">
        <v>181</v>
      </c>
      <c r="C27" s="183">
        <v>24</v>
      </c>
      <c r="D27" s="346" t="s">
        <v>21</v>
      </c>
      <c r="E27" s="347" t="s">
        <v>20</v>
      </c>
      <c r="F27" s="350"/>
      <c r="G27" s="344" t="s">
        <v>20</v>
      </c>
      <c r="H27">
        <v>1</v>
      </c>
      <c r="I27"/>
      <c r="J27"/>
      <c r="K27"/>
      <c r="L27"/>
      <c r="M27"/>
      <c r="N27"/>
    </row>
    <row r="28" spans="1:14" s="181" customFormat="1" ht="27.75" customHeight="1" x14ac:dyDescent="0.5">
      <c r="A28" s="352" t="s">
        <v>177</v>
      </c>
      <c r="B28" s="352" t="s">
        <v>181</v>
      </c>
      <c r="C28" s="183">
        <v>25</v>
      </c>
      <c r="D28" s="346"/>
      <c r="E28" s="347"/>
      <c r="F28" s="350" t="s">
        <v>21</v>
      </c>
      <c r="G28" s="344"/>
      <c r="H28">
        <v>1</v>
      </c>
      <c r="I28"/>
      <c r="J28"/>
      <c r="K28"/>
      <c r="L28"/>
      <c r="M28"/>
      <c r="N28"/>
    </row>
    <row r="29" spans="1:14" s="181" customFormat="1" ht="27.75" customHeight="1" x14ac:dyDescent="0.5">
      <c r="A29" s="352" t="s">
        <v>132</v>
      </c>
      <c r="B29" s="352" t="s">
        <v>157</v>
      </c>
      <c r="C29" s="183">
        <v>26</v>
      </c>
      <c r="D29" s="346" t="s">
        <v>22</v>
      </c>
      <c r="E29" s="347" t="s">
        <v>21</v>
      </c>
      <c r="F29" s="350" t="s">
        <v>20</v>
      </c>
      <c r="G29" s="344" t="s">
        <v>21</v>
      </c>
      <c r="H29">
        <v>1</v>
      </c>
      <c r="I29"/>
      <c r="J29"/>
      <c r="K29"/>
      <c r="L29"/>
      <c r="M29"/>
      <c r="N29"/>
    </row>
    <row r="30" spans="1:14" s="181" customFormat="1" ht="27.75" customHeight="1" x14ac:dyDescent="0.5">
      <c r="A30" s="352" t="s">
        <v>179</v>
      </c>
      <c r="B30" s="352" t="s">
        <v>157</v>
      </c>
      <c r="C30" s="183">
        <v>27</v>
      </c>
      <c r="D30" s="346"/>
      <c r="E30" s="347"/>
      <c r="F30" s="350" t="s">
        <v>20</v>
      </c>
      <c r="G30" s="344" t="s">
        <v>20</v>
      </c>
      <c r="H30">
        <v>1</v>
      </c>
      <c r="I30"/>
      <c r="J30"/>
      <c r="K30"/>
      <c r="L30"/>
      <c r="M30"/>
      <c r="N30"/>
    </row>
    <row r="31" spans="1:14" s="181" customFormat="1" ht="27.75" customHeight="1" x14ac:dyDescent="0.5">
      <c r="A31" s="352" t="s">
        <v>133</v>
      </c>
      <c r="B31" s="352" t="s">
        <v>159</v>
      </c>
      <c r="C31" s="183">
        <v>28</v>
      </c>
      <c r="D31" s="346" t="s">
        <v>17</v>
      </c>
      <c r="E31" s="347"/>
      <c r="F31" s="350"/>
      <c r="G31" s="344"/>
      <c r="H31">
        <v>0</v>
      </c>
      <c r="I31"/>
      <c r="J31"/>
      <c r="K31"/>
      <c r="L31"/>
      <c r="M31"/>
      <c r="N31"/>
    </row>
    <row r="32" spans="1:14" s="181" customFormat="1" ht="27.75" customHeight="1" x14ac:dyDescent="0.5">
      <c r="A32" s="352" t="s">
        <v>194</v>
      </c>
      <c r="B32" s="352" t="s">
        <v>157</v>
      </c>
      <c r="C32" s="183">
        <v>29</v>
      </c>
      <c r="D32" s="346" t="s">
        <v>20</v>
      </c>
      <c r="E32" s="347"/>
      <c r="F32" s="350"/>
      <c r="G32" s="344"/>
      <c r="H32">
        <v>0</v>
      </c>
      <c r="I32"/>
      <c r="J32"/>
      <c r="K32"/>
      <c r="L32"/>
      <c r="M32"/>
      <c r="N32"/>
    </row>
    <row r="33" spans="1:14" s="181" customFormat="1" ht="27.75" customHeight="1" x14ac:dyDescent="0.5">
      <c r="A33" s="352" t="s">
        <v>187</v>
      </c>
      <c r="B33" s="352" t="s">
        <v>157</v>
      </c>
      <c r="C33" s="183">
        <v>30</v>
      </c>
      <c r="D33" s="346" t="s">
        <v>17</v>
      </c>
      <c r="E33" s="347"/>
      <c r="F33" s="350"/>
      <c r="G33" s="344"/>
      <c r="H33">
        <v>1</v>
      </c>
      <c r="I33"/>
      <c r="J33"/>
      <c r="K33"/>
      <c r="L33"/>
      <c r="M33"/>
      <c r="N33"/>
    </row>
    <row r="34" spans="1:14" s="181" customFormat="1" ht="27.75" customHeight="1" x14ac:dyDescent="0.5">
      <c r="A34" s="352" t="s">
        <v>134</v>
      </c>
      <c r="B34" s="352" t="s">
        <v>157</v>
      </c>
      <c r="C34" s="183">
        <v>31</v>
      </c>
      <c r="D34" s="346" t="s">
        <v>20</v>
      </c>
      <c r="E34" s="347" t="s">
        <v>21</v>
      </c>
      <c r="F34" s="350" t="s">
        <v>21</v>
      </c>
      <c r="G34" s="344" t="s">
        <v>20</v>
      </c>
      <c r="H34">
        <v>1</v>
      </c>
      <c r="I34"/>
      <c r="J34"/>
      <c r="K34"/>
      <c r="L34"/>
      <c r="M34"/>
      <c r="N34"/>
    </row>
    <row r="35" spans="1:14" s="181" customFormat="1" ht="27.75" customHeight="1" x14ac:dyDescent="0.5">
      <c r="A35" s="352" t="s">
        <v>192</v>
      </c>
      <c r="B35" s="352" t="s">
        <v>181</v>
      </c>
      <c r="C35" s="183">
        <v>32</v>
      </c>
      <c r="D35" s="346" t="s">
        <v>17</v>
      </c>
      <c r="E35" s="347" t="s">
        <v>21</v>
      </c>
      <c r="F35" s="350" t="s">
        <v>20</v>
      </c>
      <c r="G35" s="344"/>
      <c r="H35">
        <v>1</v>
      </c>
      <c r="I35"/>
      <c r="J35"/>
      <c r="K35"/>
      <c r="L35"/>
      <c r="M35"/>
      <c r="N35"/>
    </row>
    <row r="36" spans="1:14" s="181" customFormat="1" ht="27.75" customHeight="1" x14ac:dyDescent="0.5">
      <c r="A36" s="352" t="s">
        <v>213</v>
      </c>
      <c r="B36" s="352" t="s">
        <v>158</v>
      </c>
      <c r="C36" s="183">
        <v>33</v>
      </c>
      <c r="D36" s="346" t="s">
        <v>17</v>
      </c>
      <c r="E36" s="347" t="s">
        <v>22</v>
      </c>
      <c r="F36" s="350"/>
      <c r="G36" s="344"/>
      <c r="H36">
        <v>1</v>
      </c>
      <c r="I36"/>
      <c r="J36"/>
      <c r="K36"/>
      <c r="L36"/>
      <c r="M36"/>
      <c r="N36"/>
    </row>
    <row r="37" spans="1:14" s="181" customFormat="1" ht="27.75" customHeight="1" x14ac:dyDescent="0.5">
      <c r="A37" s="352" t="s">
        <v>135</v>
      </c>
      <c r="B37" s="352" t="s">
        <v>157</v>
      </c>
      <c r="C37" s="183">
        <v>34</v>
      </c>
      <c r="D37" s="346" t="s">
        <v>21</v>
      </c>
      <c r="E37" s="347" t="s">
        <v>21</v>
      </c>
      <c r="F37" s="350" t="s">
        <v>183</v>
      </c>
      <c r="G37" s="344" t="s">
        <v>21</v>
      </c>
      <c r="H37">
        <v>0</v>
      </c>
      <c r="J37"/>
      <c r="K37"/>
      <c r="L37"/>
      <c r="M37"/>
      <c r="N37"/>
    </row>
    <row r="38" spans="1:14" s="181" customFormat="1" ht="27.75" customHeight="1" x14ac:dyDescent="0.5">
      <c r="A38" s="352" t="s">
        <v>136</v>
      </c>
      <c r="B38" s="352" t="s">
        <v>157</v>
      </c>
      <c r="C38" s="183">
        <v>35</v>
      </c>
      <c r="D38" s="346" t="s">
        <v>20</v>
      </c>
      <c r="E38" s="347" t="s">
        <v>20</v>
      </c>
      <c r="F38" s="350" t="s">
        <v>20</v>
      </c>
      <c r="G38" s="344" t="s">
        <v>20</v>
      </c>
      <c r="H38">
        <v>1</v>
      </c>
      <c r="J38"/>
      <c r="K38"/>
      <c r="L38"/>
      <c r="M38"/>
      <c r="N38"/>
    </row>
    <row r="39" spans="1:14" s="181" customFormat="1" ht="27.75" customHeight="1" x14ac:dyDescent="0.5">
      <c r="A39" s="352" t="s">
        <v>137</v>
      </c>
      <c r="B39" s="352" t="s">
        <v>157</v>
      </c>
      <c r="C39" s="183">
        <v>36</v>
      </c>
      <c r="D39" s="346" t="s">
        <v>20</v>
      </c>
      <c r="E39" s="347" t="s">
        <v>20</v>
      </c>
      <c r="F39" s="350" t="s">
        <v>20</v>
      </c>
      <c r="G39" s="344" t="s">
        <v>20</v>
      </c>
      <c r="H39">
        <v>0</v>
      </c>
      <c r="J39"/>
      <c r="K39"/>
      <c r="L39"/>
      <c r="M39"/>
      <c r="N39"/>
    </row>
    <row r="40" spans="1:14" s="181" customFormat="1" ht="27.75" customHeight="1" x14ac:dyDescent="0.5">
      <c r="A40" s="352" t="s">
        <v>205</v>
      </c>
      <c r="B40" s="352" t="s">
        <v>158</v>
      </c>
      <c r="C40" s="183">
        <v>37</v>
      </c>
      <c r="D40" s="346"/>
      <c r="E40" s="347" t="s">
        <v>21</v>
      </c>
      <c r="F40" s="350" t="s">
        <v>20</v>
      </c>
      <c r="G40" s="344"/>
      <c r="H40">
        <v>0</v>
      </c>
      <c r="I40"/>
      <c r="J40"/>
      <c r="K40"/>
      <c r="L40"/>
      <c r="M40"/>
      <c r="N40"/>
    </row>
    <row r="41" spans="1:14" s="181" customFormat="1" ht="27.75" customHeight="1" x14ac:dyDescent="0.5">
      <c r="A41" s="352" t="s">
        <v>198</v>
      </c>
      <c r="B41" s="352" t="s">
        <v>158</v>
      </c>
      <c r="C41" s="183">
        <v>38</v>
      </c>
      <c r="D41" s="346" t="s">
        <v>17</v>
      </c>
      <c r="E41" s="347" t="s">
        <v>22</v>
      </c>
      <c r="F41" s="350" t="s">
        <v>21</v>
      </c>
      <c r="G41" s="344" t="s">
        <v>21</v>
      </c>
      <c r="H41">
        <v>1</v>
      </c>
      <c r="J41"/>
      <c r="K41"/>
      <c r="L41"/>
      <c r="M41"/>
      <c r="N41"/>
    </row>
    <row r="42" spans="1:14" s="181" customFormat="1" ht="27.75" customHeight="1" x14ac:dyDescent="0.5">
      <c r="A42" s="352" t="s">
        <v>193</v>
      </c>
      <c r="B42" s="352" t="s">
        <v>158</v>
      </c>
      <c r="C42" s="183">
        <v>39</v>
      </c>
      <c r="D42" s="346" t="s">
        <v>22</v>
      </c>
      <c r="E42" s="347" t="s">
        <v>21</v>
      </c>
      <c r="F42" s="350" t="s">
        <v>21</v>
      </c>
      <c r="G42" s="344" t="s">
        <v>21</v>
      </c>
      <c r="H42">
        <v>0</v>
      </c>
      <c r="J42"/>
      <c r="K42"/>
      <c r="L42"/>
      <c r="M42"/>
      <c r="N42"/>
    </row>
    <row r="43" spans="1:14" s="181" customFormat="1" ht="27.75" customHeight="1" x14ac:dyDescent="0.5">
      <c r="A43" s="352" t="s">
        <v>175</v>
      </c>
      <c r="B43" s="352" t="s">
        <v>181</v>
      </c>
      <c r="C43" s="183">
        <v>40</v>
      </c>
      <c r="D43" s="346" t="s">
        <v>20</v>
      </c>
      <c r="E43" s="347" t="s">
        <v>20</v>
      </c>
      <c r="F43" s="350" t="s">
        <v>20</v>
      </c>
      <c r="G43" s="344" t="s">
        <v>20</v>
      </c>
      <c r="H43">
        <v>1</v>
      </c>
      <c r="J43"/>
      <c r="K43"/>
      <c r="L43"/>
      <c r="M43"/>
      <c r="N43"/>
    </row>
    <row r="44" spans="1:14" s="181" customFormat="1" ht="27.75" customHeight="1" x14ac:dyDescent="0.5">
      <c r="A44" s="352" t="s">
        <v>164</v>
      </c>
      <c r="B44" s="352" t="s">
        <v>158</v>
      </c>
      <c r="C44" s="183">
        <v>41</v>
      </c>
      <c r="D44" s="346"/>
      <c r="E44" s="347" t="s">
        <v>21</v>
      </c>
      <c r="F44" s="350" t="s">
        <v>20</v>
      </c>
      <c r="G44" s="344" t="s">
        <v>20</v>
      </c>
      <c r="H44">
        <v>0</v>
      </c>
      <c r="J44"/>
      <c r="K44"/>
      <c r="L44"/>
      <c r="M44"/>
      <c r="N44"/>
    </row>
    <row r="45" spans="1:14" s="181" customFormat="1" ht="27.75" customHeight="1" x14ac:dyDescent="0.5">
      <c r="A45" s="352" t="s">
        <v>138</v>
      </c>
      <c r="B45" s="352" t="s">
        <v>157</v>
      </c>
      <c r="C45" s="183">
        <v>42</v>
      </c>
      <c r="D45" s="346" t="s">
        <v>17</v>
      </c>
      <c r="E45" s="347"/>
      <c r="F45" s="350"/>
      <c r="G45" s="344"/>
      <c r="H45">
        <v>1</v>
      </c>
      <c r="J45"/>
      <c r="K45"/>
      <c r="L45"/>
      <c r="M45"/>
      <c r="N45"/>
    </row>
    <row r="46" spans="1:14" s="181" customFormat="1" ht="27.75" customHeight="1" x14ac:dyDescent="0.5">
      <c r="A46" s="352" t="s">
        <v>139</v>
      </c>
      <c r="B46" s="352" t="s">
        <v>158</v>
      </c>
      <c r="C46" s="183">
        <v>43</v>
      </c>
      <c r="D46" s="346" t="s">
        <v>22</v>
      </c>
      <c r="E46" s="347" t="s">
        <v>21</v>
      </c>
      <c r="F46" s="350" t="s">
        <v>21</v>
      </c>
      <c r="G46" s="344" t="s">
        <v>21</v>
      </c>
      <c r="H46">
        <v>1</v>
      </c>
      <c r="J46"/>
      <c r="K46"/>
      <c r="L46"/>
      <c r="M46"/>
      <c r="N46"/>
    </row>
    <row r="47" spans="1:14" s="181" customFormat="1" ht="27.75" customHeight="1" x14ac:dyDescent="0.5">
      <c r="A47" s="352" t="s">
        <v>140</v>
      </c>
      <c r="B47" s="352" t="s">
        <v>157</v>
      </c>
      <c r="C47" s="183">
        <v>44</v>
      </c>
      <c r="D47" s="346" t="s">
        <v>17</v>
      </c>
      <c r="E47" s="347"/>
      <c r="F47" s="350"/>
      <c r="G47" s="344"/>
      <c r="H47">
        <v>0</v>
      </c>
      <c r="J47"/>
      <c r="K47"/>
      <c r="L47"/>
      <c r="M47"/>
      <c r="N47"/>
    </row>
    <row r="48" spans="1:14" s="181" customFormat="1" ht="27.75" customHeight="1" x14ac:dyDescent="0.5">
      <c r="A48" s="352" t="s">
        <v>141</v>
      </c>
      <c r="B48" s="352" t="s">
        <v>157</v>
      </c>
      <c r="C48" s="183">
        <v>45</v>
      </c>
      <c r="D48" s="346" t="s">
        <v>22</v>
      </c>
      <c r="E48" s="347" t="s">
        <v>21</v>
      </c>
      <c r="F48" s="350"/>
      <c r="G48" s="344"/>
      <c r="H48">
        <v>1</v>
      </c>
      <c r="J48"/>
      <c r="K48"/>
      <c r="L48"/>
      <c r="M48"/>
      <c r="N48"/>
    </row>
    <row r="49" spans="1:9" ht="27.75" customHeight="1" x14ac:dyDescent="0.5">
      <c r="A49" s="352" t="s">
        <v>142</v>
      </c>
      <c r="B49" s="352" t="s">
        <v>157</v>
      </c>
      <c r="C49" s="183">
        <v>46</v>
      </c>
      <c r="D49" s="346" t="s">
        <v>17</v>
      </c>
      <c r="E49" s="347" t="s">
        <v>22</v>
      </c>
      <c r="F49" s="350" t="s">
        <v>22</v>
      </c>
      <c r="G49" s="344" t="s">
        <v>21</v>
      </c>
      <c r="H49">
        <v>1</v>
      </c>
      <c r="I49" s="181"/>
    </row>
    <row r="50" spans="1:9" ht="27.75" customHeight="1" x14ac:dyDescent="0.5">
      <c r="A50" s="352" t="s">
        <v>174</v>
      </c>
      <c r="B50" s="352" t="s">
        <v>181</v>
      </c>
      <c r="C50" s="183">
        <v>47</v>
      </c>
      <c r="D50" s="346" t="s">
        <v>21</v>
      </c>
      <c r="E50" s="347" t="s">
        <v>20</v>
      </c>
      <c r="F50" s="350" t="s">
        <v>20</v>
      </c>
      <c r="G50" s="344" t="s">
        <v>20</v>
      </c>
      <c r="H50">
        <v>0</v>
      </c>
    </row>
    <row r="51" spans="1:9" ht="27.75" customHeight="1" x14ac:dyDescent="0.5">
      <c r="A51" s="352" t="s">
        <v>190</v>
      </c>
      <c r="B51" s="352" t="s">
        <v>157</v>
      </c>
      <c r="C51" s="183">
        <v>48</v>
      </c>
      <c r="D51" s="346" t="s">
        <v>17</v>
      </c>
      <c r="E51" s="347"/>
      <c r="F51" s="350"/>
      <c r="G51" s="344"/>
      <c r="H51">
        <v>0</v>
      </c>
    </row>
    <row r="52" spans="1:9" ht="27.75" customHeight="1" x14ac:dyDescent="0.5">
      <c r="A52" s="352" t="s">
        <v>190</v>
      </c>
      <c r="B52" s="352" t="s">
        <v>176</v>
      </c>
      <c r="C52" s="183">
        <v>49</v>
      </c>
      <c r="D52" s="346" t="s">
        <v>17</v>
      </c>
      <c r="E52" s="347" t="s">
        <v>21</v>
      </c>
      <c r="F52" s="350" t="s">
        <v>21</v>
      </c>
      <c r="G52" s="344" t="s">
        <v>21</v>
      </c>
      <c r="H52">
        <v>1</v>
      </c>
    </row>
    <row r="53" spans="1:9" ht="27.75" customHeight="1" x14ac:dyDescent="0.5">
      <c r="A53" s="352" t="s">
        <v>196</v>
      </c>
      <c r="B53" s="352" t="s">
        <v>157</v>
      </c>
      <c r="C53" s="183">
        <v>50</v>
      </c>
      <c r="D53" s="346" t="s">
        <v>17</v>
      </c>
      <c r="E53" s="347" t="s">
        <v>21</v>
      </c>
      <c r="F53" s="350" t="s">
        <v>21</v>
      </c>
      <c r="G53" s="344" t="s">
        <v>21</v>
      </c>
      <c r="H53">
        <v>0</v>
      </c>
    </row>
    <row r="54" spans="1:9" ht="27.75" customHeight="1" x14ac:dyDescent="0.5">
      <c r="A54" s="352" t="s">
        <v>143</v>
      </c>
      <c r="B54" s="352" t="s">
        <v>158</v>
      </c>
      <c r="C54" s="183">
        <v>51</v>
      </c>
      <c r="D54" s="346" t="s">
        <v>22</v>
      </c>
      <c r="E54" s="347" t="s">
        <v>21</v>
      </c>
      <c r="F54" s="350" t="s">
        <v>20</v>
      </c>
      <c r="G54" s="344" t="s">
        <v>21</v>
      </c>
      <c r="H54">
        <v>1</v>
      </c>
    </row>
    <row r="55" spans="1:9" ht="27.75" customHeight="1" x14ac:dyDescent="0.5">
      <c r="A55" s="352" t="s">
        <v>185</v>
      </c>
      <c r="B55" s="352" t="s">
        <v>181</v>
      </c>
      <c r="C55" s="183">
        <v>52</v>
      </c>
      <c r="D55" s="346" t="s">
        <v>22</v>
      </c>
      <c r="E55" s="347" t="s">
        <v>21</v>
      </c>
      <c r="F55" s="350" t="s">
        <v>21</v>
      </c>
      <c r="G55" s="344"/>
      <c r="H55">
        <v>0</v>
      </c>
    </row>
    <row r="56" spans="1:9" ht="27.75" customHeight="1" x14ac:dyDescent="0.5">
      <c r="A56" s="352" t="s">
        <v>186</v>
      </c>
      <c r="B56" s="352" t="s">
        <v>158</v>
      </c>
      <c r="C56" s="183">
        <v>53</v>
      </c>
      <c r="D56" s="346" t="s">
        <v>17</v>
      </c>
      <c r="E56" s="347" t="s">
        <v>21</v>
      </c>
      <c r="F56" s="350" t="s">
        <v>21</v>
      </c>
      <c r="G56" s="344" t="s">
        <v>21</v>
      </c>
      <c r="H56">
        <v>0</v>
      </c>
    </row>
    <row r="57" spans="1:9" ht="27.15" customHeight="1" x14ac:dyDescent="0.5">
      <c r="A57" s="352" t="s">
        <v>188</v>
      </c>
      <c r="B57" s="352" t="s">
        <v>157</v>
      </c>
      <c r="C57" s="183">
        <v>54</v>
      </c>
      <c r="D57" s="346" t="s">
        <v>17</v>
      </c>
      <c r="E57" s="347" t="s">
        <v>22</v>
      </c>
      <c r="F57" s="350"/>
      <c r="G57" s="344"/>
      <c r="H57">
        <v>1</v>
      </c>
    </row>
    <row r="58" spans="1:9" ht="27.15" customHeight="1" x14ac:dyDescent="0.5">
      <c r="A58" s="352" t="s">
        <v>171</v>
      </c>
      <c r="B58" s="352" t="s">
        <v>181</v>
      </c>
      <c r="C58" s="183">
        <v>55</v>
      </c>
      <c r="D58" s="346" t="s">
        <v>22</v>
      </c>
      <c r="E58" s="347" t="s">
        <v>21</v>
      </c>
      <c r="F58" s="350" t="s">
        <v>21</v>
      </c>
      <c r="G58" s="344" t="s">
        <v>21</v>
      </c>
      <c r="H58">
        <v>1</v>
      </c>
    </row>
    <row r="59" spans="1:9" ht="27.75" customHeight="1" x14ac:dyDescent="0.5">
      <c r="A59" s="352" t="s">
        <v>144</v>
      </c>
      <c r="B59" s="352" t="s">
        <v>158</v>
      </c>
      <c r="C59" s="183">
        <v>56</v>
      </c>
      <c r="D59" s="346" t="s">
        <v>17</v>
      </c>
      <c r="E59" s="347" t="s">
        <v>21</v>
      </c>
      <c r="F59" s="350" t="s">
        <v>21</v>
      </c>
      <c r="G59" s="344" t="s">
        <v>21</v>
      </c>
      <c r="H59">
        <v>1</v>
      </c>
    </row>
    <row r="60" spans="1:9" ht="27.75" customHeight="1" x14ac:dyDescent="0.5">
      <c r="A60" s="352" t="s">
        <v>145</v>
      </c>
      <c r="B60" s="352" t="s">
        <v>157</v>
      </c>
      <c r="C60" s="183">
        <v>57</v>
      </c>
      <c r="D60" s="346" t="s">
        <v>22</v>
      </c>
      <c r="E60" s="347" t="s">
        <v>21</v>
      </c>
      <c r="F60" s="350"/>
      <c r="G60" s="344" t="s">
        <v>21</v>
      </c>
      <c r="H60">
        <v>1</v>
      </c>
    </row>
    <row r="61" spans="1:9" ht="27.75" customHeight="1" x14ac:dyDescent="0.5">
      <c r="A61" s="352" t="s">
        <v>165</v>
      </c>
      <c r="B61" s="352" t="s">
        <v>157</v>
      </c>
      <c r="C61" s="183">
        <v>58</v>
      </c>
      <c r="D61" s="346"/>
      <c r="E61" s="347"/>
      <c r="F61" s="350" t="s">
        <v>21</v>
      </c>
      <c r="G61" s="344" t="s">
        <v>21</v>
      </c>
      <c r="H61">
        <v>1</v>
      </c>
    </row>
    <row r="62" spans="1:9" ht="27.75" customHeight="1" x14ac:dyDescent="0.5">
      <c r="A62" s="352" t="s">
        <v>146</v>
      </c>
      <c r="B62" s="352" t="s">
        <v>158</v>
      </c>
      <c r="C62" s="183">
        <v>59</v>
      </c>
      <c r="D62" s="346" t="s">
        <v>16</v>
      </c>
      <c r="E62" s="347"/>
      <c r="F62" s="350" t="s">
        <v>22</v>
      </c>
      <c r="G62" s="344"/>
      <c r="H62">
        <v>1</v>
      </c>
    </row>
    <row r="63" spans="1:9" ht="27.75" customHeight="1" x14ac:dyDescent="0.5">
      <c r="A63" s="352" t="s">
        <v>147</v>
      </c>
      <c r="B63" s="352" t="s">
        <v>157</v>
      </c>
      <c r="C63" s="183">
        <v>60</v>
      </c>
      <c r="D63" s="346" t="s">
        <v>17</v>
      </c>
      <c r="E63" s="347" t="s">
        <v>22</v>
      </c>
      <c r="F63" s="350" t="s">
        <v>21</v>
      </c>
      <c r="G63" s="344"/>
      <c r="H63">
        <v>0</v>
      </c>
    </row>
    <row r="64" spans="1:9" ht="27.75" customHeight="1" x14ac:dyDescent="0.5">
      <c r="A64" s="352" t="s">
        <v>148</v>
      </c>
      <c r="B64" s="352" t="s">
        <v>157</v>
      </c>
      <c r="C64" s="183">
        <v>61</v>
      </c>
      <c r="D64" s="346" t="s">
        <v>17</v>
      </c>
      <c r="E64" s="347" t="s">
        <v>22</v>
      </c>
      <c r="F64" s="350"/>
      <c r="G64" s="344"/>
      <c r="H64">
        <v>0</v>
      </c>
    </row>
    <row r="65" spans="1:12" ht="27.75" customHeight="1" x14ac:dyDescent="0.5">
      <c r="A65" s="352" t="s">
        <v>210</v>
      </c>
      <c r="B65" s="352" t="s">
        <v>157</v>
      </c>
      <c r="C65" s="183">
        <v>62</v>
      </c>
      <c r="D65" s="346" t="s">
        <v>21</v>
      </c>
      <c r="E65" s="347" t="s">
        <v>21</v>
      </c>
      <c r="F65" s="350" t="s">
        <v>21</v>
      </c>
      <c r="G65" s="344" t="s">
        <v>21</v>
      </c>
      <c r="H65">
        <v>1</v>
      </c>
      <c r="L65" t="s">
        <v>183</v>
      </c>
    </row>
    <row r="66" spans="1:12" ht="27.75" customHeight="1" x14ac:dyDescent="0.5">
      <c r="A66" s="352" t="s">
        <v>149</v>
      </c>
      <c r="B66" s="352" t="s">
        <v>158</v>
      </c>
      <c r="C66" s="183">
        <v>63</v>
      </c>
      <c r="D66" s="346" t="s">
        <v>20</v>
      </c>
      <c r="E66" s="347" t="s">
        <v>20</v>
      </c>
      <c r="F66" s="350" t="s">
        <v>97</v>
      </c>
      <c r="G66" s="344" t="s">
        <v>20</v>
      </c>
      <c r="H66">
        <v>1</v>
      </c>
    </row>
    <row r="67" spans="1:12" ht="27.75" customHeight="1" x14ac:dyDescent="0.5">
      <c r="A67" s="352" t="s">
        <v>166</v>
      </c>
      <c r="B67" s="353" t="s">
        <v>157</v>
      </c>
      <c r="C67" s="183">
        <v>64</v>
      </c>
      <c r="D67" s="346"/>
      <c r="E67" s="347"/>
      <c r="F67" s="350" t="s">
        <v>20</v>
      </c>
      <c r="G67" s="344" t="s">
        <v>20</v>
      </c>
      <c r="H67">
        <v>0</v>
      </c>
    </row>
    <row r="68" spans="1:12" ht="27.75" customHeight="1" x14ac:dyDescent="0.5">
      <c r="A68" s="352" t="s">
        <v>211</v>
      </c>
      <c r="B68" s="353" t="s">
        <v>181</v>
      </c>
      <c r="C68" s="183">
        <v>65</v>
      </c>
      <c r="D68" s="346"/>
      <c r="E68" s="347"/>
      <c r="F68" s="350" t="s">
        <v>20</v>
      </c>
      <c r="G68" s="344"/>
      <c r="H68">
        <v>0</v>
      </c>
    </row>
    <row r="69" spans="1:12" ht="27.75" customHeight="1" x14ac:dyDescent="0.5">
      <c r="A69" s="352" t="s">
        <v>212</v>
      </c>
      <c r="B69" s="352" t="s">
        <v>157</v>
      </c>
      <c r="C69" s="183">
        <v>66</v>
      </c>
      <c r="D69" s="346" t="s">
        <v>17</v>
      </c>
      <c r="E69" s="347" t="s">
        <v>21</v>
      </c>
      <c r="F69" s="350" t="s">
        <v>21</v>
      </c>
      <c r="G69" s="344" t="s">
        <v>21</v>
      </c>
      <c r="H69">
        <v>1</v>
      </c>
    </row>
    <row r="70" spans="1:12" ht="27.75" customHeight="1" x14ac:dyDescent="0.5">
      <c r="A70" s="352" t="s">
        <v>172</v>
      </c>
      <c r="B70" s="352" t="s">
        <v>181</v>
      </c>
      <c r="C70" s="183">
        <v>67</v>
      </c>
      <c r="D70" s="346" t="s">
        <v>22</v>
      </c>
      <c r="E70" s="347" t="s">
        <v>21</v>
      </c>
      <c r="F70" s="350"/>
      <c r="G70" s="344" t="s">
        <v>20</v>
      </c>
      <c r="H70">
        <v>1</v>
      </c>
    </row>
    <row r="71" spans="1:12" ht="27.75" customHeight="1" x14ac:dyDescent="0.5">
      <c r="A71" s="352" t="s">
        <v>150</v>
      </c>
      <c r="B71" s="352" t="s">
        <v>157</v>
      </c>
      <c r="C71" s="183">
        <v>68</v>
      </c>
      <c r="D71" s="346" t="s">
        <v>22</v>
      </c>
      <c r="E71" s="347" t="s">
        <v>21</v>
      </c>
      <c r="F71" s="350" t="s">
        <v>21</v>
      </c>
      <c r="G71" s="344" t="s">
        <v>21</v>
      </c>
      <c r="H71">
        <v>1</v>
      </c>
    </row>
    <row r="72" spans="1:12" ht="27.75" customHeight="1" x14ac:dyDescent="0.5">
      <c r="A72" s="352" t="s">
        <v>151</v>
      </c>
      <c r="B72" s="352" t="s">
        <v>158</v>
      </c>
      <c r="C72" s="183">
        <v>69</v>
      </c>
      <c r="D72" s="346" t="s">
        <v>22</v>
      </c>
      <c r="E72" s="347" t="s">
        <v>21</v>
      </c>
      <c r="F72" s="350" t="s">
        <v>21</v>
      </c>
      <c r="G72" s="344" t="s">
        <v>21</v>
      </c>
      <c r="H72">
        <v>1</v>
      </c>
    </row>
    <row r="73" spans="1:12" ht="27.75" customHeight="1" x14ac:dyDescent="0.5">
      <c r="A73" s="352" t="s">
        <v>152</v>
      </c>
      <c r="B73" s="352" t="s">
        <v>157</v>
      </c>
      <c r="C73" s="183">
        <v>70</v>
      </c>
      <c r="D73" s="346" t="s">
        <v>17</v>
      </c>
      <c r="E73" s="347" t="s">
        <v>21</v>
      </c>
      <c r="F73" s="350" t="s">
        <v>21</v>
      </c>
      <c r="G73" s="344" t="s">
        <v>21</v>
      </c>
      <c r="H73">
        <v>1</v>
      </c>
    </row>
    <row r="74" spans="1:12" ht="27.75" customHeight="1" x14ac:dyDescent="0.5">
      <c r="A74" s="352" t="s">
        <v>214</v>
      </c>
      <c r="B74" s="352" t="s">
        <v>158</v>
      </c>
      <c r="C74" s="183">
        <v>71</v>
      </c>
      <c r="D74" s="346" t="s">
        <v>21</v>
      </c>
      <c r="E74" s="347" t="s">
        <v>21</v>
      </c>
      <c r="F74" s="350" t="s">
        <v>21</v>
      </c>
      <c r="G74" s="344" t="s">
        <v>21</v>
      </c>
      <c r="H74">
        <v>1</v>
      </c>
    </row>
    <row r="75" spans="1:12" ht="27.75" customHeight="1" x14ac:dyDescent="0.5">
      <c r="A75" s="352" t="s">
        <v>209</v>
      </c>
      <c r="B75" s="352" t="s">
        <v>158</v>
      </c>
      <c r="C75" s="183">
        <v>72</v>
      </c>
      <c r="D75" s="346" t="s">
        <v>20</v>
      </c>
      <c r="E75" s="347" t="s">
        <v>20</v>
      </c>
      <c r="F75" s="350" t="s">
        <v>20</v>
      </c>
      <c r="G75" s="344" t="s">
        <v>20</v>
      </c>
      <c r="H75">
        <v>1</v>
      </c>
    </row>
    <row r="76" spans="1:12" ht="27.75" customHeight="1" x14ac:dyDescent="0.5">
      <c r="A76" s="352" t="s">
        <v>199</v>
      </c>
      <c r="B76" s="352" t="s">
        <v>157</v>
      </c>
      <c r="C76" s="183">
        <v>73</v>
      </c>
      <c r="D76" s="346" t="s">
        <v>21</v>
      </c>
      <c r="E76" s="347" t="s">
        <v>21</v>
      </c>
      <c r="F76" s="350" t="s">
        <v>20</v>
      </c>
      <c r="G76" s="344" t="s">
        <v>21</v>
      </c>
      <c r="H76">
        <v>1</v>
      </c>
    </row>
    <row r="77" spans="1:12" ht="27.75" customHeight="1" x14ac:dyDescent="0.5">
      <c r="A77" s="352" t="s">
        <v>161</v>
      </c>
      <c r="B77" s="352" t="s">
        <v>158</v>
      </c>
      <c r="C77" s="183">
        <v>74</v>
      </c>
      <c r="D77" s="346" t="s">
        <v>22</v>
      </c>
      <c r="E77" s="347" t="s">
        <v>21</v>
      </c>
      <c r="F77" s="350" t="s">
        <v>20</v>
      </c>
      <c r="G77" s="344" t="s">
        <v>20</v>
      </c>
      <c r="H77">
        <v>1</v>
      </c>
    </row>
    <row r="78" spans="1:12" ht="27.75" customHeight="1" x14ac:dyDescent="0.5">
      <c r="A78" s="352" t="s">
        <v>153</v>
      </c>
      <c r="B78" s="352" t="s">
        <v>158</v>
      </c>
      <c r="C78" s="183">
        <v>75</v>
      </c>
      <c r="D78" s="346" t="s">
        <v>20</v>
      </c>
      <c r="E78" s="347" t="s">
        <v>20</v>
      </c>
      <c r="F78" s="350" t="s">
        <v>20</v>
      </c>
      <c r="G78" s="344" t="s">
        <v>20</v>
      </c>
      <c r="H78">
        <v>1</v>
      </c>
    </row>
    <row r="79" spans="1:12" ht="27.75" customHeight="1" x14ac:dyDescent="0.5">
      <c r="A79" s="352" t="s">
        <v>154</v>
      </c>
      <c r="B79" s="352" t="s">
        <v>158</v>
      </c>
      <c r="C79" s="183">
        <v>76</v>
      </c>
      <c r="D79" s="346" t="s">
        <v>17</v>
      </c>
      <c r="E79" s="347" t="s">
        <v>21</v>
      </c>
      <c r="F79" s="350" t="s">
        <v>21</v>
      </c>
      <c r="G79" s="344"/>
      <c r="H79">
        <v>1</v>
      </c>
    </row>
    <row r="80" spans="1:12" ht="27.75" customHeight="1" x14ac:dyDescent="0.5">
      <c r="A80" s="352" t="s">
        <v>180</v>
      </c>
      <c r="B80" s="352" t="s">
        <v>181</v>
      </c>
      <c r="C80" s="183">
        <v>77</v>
      </c>
      <c r="D80" s="346"/>
      <c r="E80" s="347" t="s">
        <v>21</v>
      </c>
      <c r="F80" s="350" t="s">
        <v>20</v>
      </c>
      <c r="G80" s="344"/>
      <c r="H80">
        <v>1</v>
      </c>
    </row>
    <row r="81" spans="1:11" ht="27.75" customHeight="1" x14ac:dyDescent="0.5">
      <c r="A81" s="352" t="s">
        <v>155</v>
      </c>
      <c r="B81" s="352" t="s">
        <v>157</v>
      </c>
      <c r="C81" s="183">
        <v>78</v>
      </c>
      <c r="D81" s="346" t="s">
        <v>20</v>
      </c>
      <c r="E81" s="347" t="s">
        <v>20</v>
      </c>
      <c r="F81" s="350" t="s">
        <v>20</v>
      </c>
      <c r="G81" s="344" t="s">
        <v>20</v>
      </c>
      <c r="H81">
        <v>1</v>
      </c>
    </row>
    <row r="82" spans="1:11" ht="27.75" customHeight="1" x14ac:dyDescent="0.5">
      <c r="A82" s="352" t="s">
        <v>156</v>
      </c>
      <c r="B82" s="352" t="s">
        <v>157</v>
      </c>
      <c r="C82" s="183">
        <v>79</v>
      </c>
      <c r="D82" s="346" t="s">
        <v>17</v>
      </c>
      <c r="E82" s="347"/>
      <c r="F82" s="350"/>
      <c r="G82" s="344"/>
      <c r="H82">
        <v>0</v>
      </c>
      <c r="I82" t="s">
        <v>183</v>
      </c>
    </row>
    <row r="83" spans="1:11" ht="27.75" customHeight="1" x14ac:dyDescent="0.5">
      <c r="A83" s="352" t="s">
        <v>197</v>
      </c>
      <c r="B83" s="352" t="s">
        <v>158</v>
      </c>
      <c r="C83" s="183">
        <v>80</v>
      </c>
      <c r="D83" s="346" t="s">
        <v>21</v>
      </c>
      <c r="E83" s="347" t="s">
        <v>21</v>
      </c>
      <c r="F83" s="350" t="s">
        <v>21</v>
      </c>
      <c r="G83" s="344" t="s">
        <v>21</v>
      </c>
      <c r="H83">
        <v>0</v>
      </c>
    </row>
    <row r="84" spans="1:11" ht="27.75" customHeight="1" x14ac:dyDescent="0.5">
      <c r="A84" s="352" t="s">
        <v>215</v>
      </c>
      <c r="B84" s="352"/>
      <c r="C84" s="183">
        <v>81</v>
      </c>
      <c r="D84" s="346"/>
      <c r="E84" s="347"/>
      <c r="F84" s="350"/>
      <c r="G84" s="344"/>
      <c r="H84">
        <v>1</v>
      </c>
    </row>
    <row r="85" spans="1:11" ht="25.8" x14ac:dyDescent="0.5">
      <c r="A85" s="352" t="s">
        <v>216</v>
      </c>
      <c r="B85" s="352"/>
      <c r="C85" s="183">
        <v>82</v>
      </c>
      <c r="D85" s="346"/>
      <c r="E85" s="347"/>
      <c r="F85" s="350"/>
      <c r="G85" s="344"/>
      <c r="H85">
        <v>0</v>
      </c>
    </row>
    <row r="86" spans="1:11" x14ac:dyDescent="0.3">
      <c r="H86" s="355">
        <f>SUM(H4:H85)</f>
        <v>51</v>
      </c>
    </row>
    <row r="88" spans="1:11" x14ac:dyDescent="0.3">
      <c r="B88" s="352"/>
    </row>
    <row r="89" spans="1:11" x14ac:dyDescent="0.3">
      <c r="H89" s="355" t="s">
        <v>183</v>
      </c>
      <c r="J89" t="s">
        <v>183</v>
      </c>
    </row>
    <row r="93" spans="1:11" x14ac:dyDescent="0.3">
      <c r="K93" t="s">
        <v>183</v>
      </c>
    </row>
    <row r="95" spans="1:11" x14ac:dyDescent="0.3">
      <c r="A95" t="s">
        <v>183</v>
      </c>
    </row>
  </sheetData>
  <sheetProtection selectLockedCells="1"/>
  <sortState xmlns:xlrd2="http://schemas.microsoft.com/office/spreadsheetml/2017/richdata2" ref="A4:G83">
    <sortCondition ref="A4:A83"/>
  </sortState>
  <mergeCells count="3">
    <mergeCell ref="A2:A3"/>
    <mergeCell ref="B2:B3"/>
    <mergeCell ref="C2:C3"/>
  </mergeCells>
  <phoneticPr fontId="0" type="noConversion"/>
  <pageMargins left="0.78740157499999996" right="0.78740157499999996" top="0.984251969" bottom="0.984251969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22"/>
  <sheetViews>
    <sheetView zoomScale="85" zoomScaleNormal="85" workbookViewId="0">
      <pane ySplit="6" topLeftCell="A7" activePane="bottomLeft" state="frozen"/>
      <selection pane="bottomLeft" activeCell="B15" sqref="B15:F15"/>
    </sheetView>
  </sheetViews>
  <sheetFormatPr baseColWidth="10" defaultColWidth="11.19921875" defaultRowHeight="15.6" x14ac:dyDescent="0.3"/>
  <cols>
    <col min="1" max="1" width="22.69921875" style="4" bestFit="1" customWidth="1"/>
    <col min="2" max="2" width="11.19921875" style="5" customWidth="1"/>
    <col min="3" max="3" width="6.69921875" style="5" customWidth="1"/>
    <col min="4" max="4" width="11.19921875" style="5" customWidth="1"/>
    <col min="5" max="5" width="11.19921875" style="227" customWidth="1"/>
    <col min="6" max="6" width="11.19921875" style="5" customWidth="1"/>
    <col min="7" max="7" width="11.19921875" style="4" customWidth="1"/>
    <col min="8" max="8" width="25.69921875" style="4" bestFit="1" customWidth="1"/>
    <col min="9" max="16384" width="11.19921875" style="4"/>
  </cols>
  <sheetData>
    <row r="1" spans="1:18" s="218" customFormat="1" x14ac:dyDescent="0.3">
      <c r="A1" s="211">
        <f>'A RENSEIGNER'!$C$11</f>
        <v>44633</v>
      </c>
      <c r="B1" s="214"/>
      <c r="C1" s="214"/>
      <c r="D1" s="214"/>
      <c r="E1" s="217"/>
      <c r="F1" s="214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</row>
    <row r="2" spans="1:18" s="218" customFormat="1" x14ac:dyDescent="0.3">
      <c r="A2" s="212" t="str">
        <f>'A RENSEIGNER'!$C$12</f>
        <v>ABMA</v>
      </c>
      <c r="B2" s="215"/>
      <c r="C2" s="215"/>
      <c r="D2" s="215"/>
      <c r="E2" s="217"/>
      <c r="F2" s="215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</row>
    <row r="3" spans="1:18" s="218" customFormat="1" x14ac:dyDescent="0.3">
      <c r="A3" s="213" t="str">
        <f>"MODE DE JEU"&amp;"  "&amp;'A RENSEIGNER'!$C$16</f>
        <v>MODE DE JEU  LIBRE</v>
      </c>
      <c r="B3" s="216"/>
      <c r="C3" s="216"/>
      <c r="D3" s="216"/>
      <c r="E3" s="217"/>
      <c r="F3" s="216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</row>
    <row r="4" spans="1:18" s="219" customFormat="1" x14ac:dyDescent="0.3">
      <c r="A4" s="213" t="str">
        <f>"CATEGORIE"&amp;"  "&amp;'A RENSEIGNER'!$C$17</f>
        <v>CATEGORIE  N3</v>
      </c>
      <c r="B4" s="216"/>
      <c r="C4" s="216"/>
      <c r="D4" s="216"/>
      <c r="E4" s="217"/>
      <c r="F4" s="216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</row>
    <row r="5" spans="1:18" s="218" customFormat="1" x14ac:dyDescent="0.3">
      <c r="A5" s="213" t="str">
        <f>"TOURNOI N°"&amp;"  "&amp;'A RENSEIGNER'!$C$14</f>
        <v>TOURNOI N°  FINALE</v>
      </c>
      <c r="B5" s="216"/>
      <c r="C5" s="216"/>
      <c r="D5" s="216"/>
      <c r="E5" s="217"/>
      <c r="F5" s="216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</row>
    <row r="6" spans="1:18" s="218" customFormat="1" x14ac:dyDescent="0.3">
      <c r="A6" s="213" t="str">
        <f>"POULE n°"&amp;"  "&amp;'A RENSEIGNER'!$C$15</f>
        <v>POULE n°  1</v>
      </c>
      <c r="B6" s="216"/>
      <c r="C6" s="216"/>
      <c r="D6" s="216"/>
      <c r="E6" s="217"/>
      <c r="F6" s="216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</row>
    <row r="7" spans="1:18" s="218" customFormat="1" x14ac:dyDescent="0.3">
      <c r="A7" s="213"/>
      <c r="B7" s="216"/>
      <c r="C7" s="216"/>
      <c r="D7" s="216"/>
      <c r="E7" s="217"/>
      <c r="F7" s="216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</row>
    <row r="8" spans="1:18" s="218" customFormat="1" ht="16.2" thickBot="1" x14ac:dyDescent="0.35">
      <c r="A8" s="213"/>
      <c r="B8" s="216"/>
      <c r="C8" s="216"/>
      <c r="D8" s="216"/>
      <c r="E8" s="217"/>
      <c r="F8" s="216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</row>
    <row r="9" spans="1:18" s="218" customFormat="1" ht="16.2" thickBot="1" x14ac:dyDescent="0.35">
      <c r="A9" s="460" t="s">
        <v>66</v>
      </c>
      <c r="B9" s="461"/>
      <c r="C9" s="461"/>
      <c r="D9" s="461"/>
      <c r="E9" s="461"/>
      <c r="F9" s="462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</row>
    <row r="10" spans="1:18" s="218" customFormat="1" x14ac:dyDescent="0.3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</row>
    <row r="11" spans="1:18" x14ac:dyDescent="0.3">
      <c r="A11" s="457" t="s">
        <v>112</v>
      </c>
      <c r="B11" s="458"/>
      <c r="C11" s="458"/>
      <c r="D11" s="458"/>
      <c r="E11" s="458"/>
      <c r="F11" s="459"/>
    </row>
    <row r="12" spans="1:18" ht="46.8" x14ac:dyDescent="0.3">
      <c r="A12" s="220" t="s">
        <v>0</v>
      </c>
      <c r="B12" s="221" t="s">
        <v>107</v>
      </c>
      <c r="C12" s="221" t="s">
        <v>108</v>
      </c>
      <c r="D12" s="221" t="s">
        <v>109</v>
      </c>
      <c r="E12" s="222" t="s">
        <v>110</v>
      </c>
      <c r="F12" s="221" t="s">
        <v>111</v>
      </c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</row>
    <row r="13" spans="1:18" x14ac:dyDescent="0.3">
      <c r="A13" s="223" t="str">
        <f>'RESULTATS  POULE DE  3'!$C$18</f>
        <v>JARRETY Didier</v>
      </c>
      <c r="B13" s="224">
        <f>'RESULTATS  POULE DE  3'!$U$18</f>
        <v>9</v>
      </c>
      <c r="C13" s="224">
        <f>'RESULTATS  POULE DE  3'!$M$18</f>
        <v>400</v>
      </c>
      <c r="D13" s="224">
        <f>'RESULTATS  POULE DE  3'!$N$18</f>
        <v>60</v>
      </c>
      <c r="E13" s="225">
        <f>'RESULTATS  POULE DE  3'!$M$20</f>
        <v>8.3333333333333339</v>
      </c>
      <c r="F13" s="226">
        <f>'RESULTATS  POULE DE  3'!$O$20</f>
        <v>32</v>
      </c>
    </row>
    <row r="14" spans="1:18" x14ac:dyDescent="0.3">
      <c r="A14" s="223" t="str">
        <f>'RESULTATS  POULE DE  3'!$C$22</f>
        <v>SIMON Claude</v>
      </c>
      <c r="B14" s="224">
        <f>'RESULTATS  POULE DE  3'!$U$22</f>
        <v>3</v>
      </c>
      <c r="C14" s="224">
        <f>'RESULTATS  POULE DE  3'!$M$22</f>
        <v>270</v>
      </c>
      <c r="D14" s="224">
        <f>'RESULTATS  POULE DE  3'!$N$22</f>
        <v>64</v>
      </c>
      <c r="E14" s="225" t="str">
        <f>'RESULTATS  POULE DE  3'!$M$24</f>
        <v/>
      </c>
      <c r="F14" s="226">
        <f>'RESULTATS  POULE DE  3'!$O$24</f>
        <v>21</v>
      </c>
    </row>
    <row r="15" spans="1:18" x14ac:dyDescent="0.3">
      <c r="A15" s="223" t="str">
        <f>'RESULTATS  POULE DE  3'!$C$26</f>
        <v>RIEGEL Serge</v>
      </c>
      <c r="B15" s="224">
        <f>'RESULTATS  POULE DE  3'!$U$26</f>
        <v>6</v>
      </c>
      <c r="C15" s="224">
        <f>'RESULTATS  POULE DE  3'!$M$26</f>
        <v>261</v>
      </c>
      <c r="D15" s="224">
        <f>'RESULTATS  POULE DE  3'!$N$26</f>
        <v>52</v>
      </c>
      <c r="E15" s="225">
        <f>'RESULTATS  POULE DE  3'!$M$28</f>
        <v>7.1428571428571432</v>
      </c>
      <c r="F15" s="226">
        <f>'RESULTATS  POULE DE  3'!$O$28</f>
        <v>30</v>
      </c>
      <c r="H15" s="205"/>
    </row>
    <row r="17" spans="1:8" ht="46.8" x14ac:dyDescent="0.3">
      <c r="H17" s="228" t="s">
        <v>114</v>
      </c>
    </row>
    <row r="19" spans="1:8" x14ac:dyDescent="0.3">
      <c r="A19" s="457" t="s">
        <v>113</v>
      </c>
      <c r="B19" s="458"/>
      <c r="C19" s="458"/>
      <c r="D19" s="458"/>
      <c r="E19" s="458"/>
      <c r="F19" s="459"/>
    </row>
    <row r="20" spans="1:8" ht="46.8" x14ac:dyDescent="0.3">
      <c r="A20" s="220" t="s">
        <v>0</v>
      </c>
      <c r="B20" s="221" t="s">
        <v>107</v>
      </c>
      <c r="C20" s="221" t="s">
        <v>108</v>
      </c>
      <c r="D20" s="221" t="s">
        <v>109</v>
      </c>
      <c r="E20" s="222" t="s">
        <v>110</v>
      </c>
      <c r="F20" s="221" t="s">
        <v>111</v>
      </c>
    </row>
    <row r="21" spans="1:8" x14ac:dyDescent="0.3">
      <c r="A21" s="223" t="str">
        <f>'RESULTATS POULE DE 2'!$C$18</f>
        <v/>
      </c>
      <c r="B21" s="224" t="str">
        <f>'RESULTATS POULE DE 2'!$U$18</f>
        <v/>
      </c>
      <c r="C21" s="224" t="str">
        <f>'RESULTATS POULE DE 2'!$M$18</f>
        <v/>
      </c>
      <c r="D21" s="224" t="str">
        <f>'RESULTATS POULE DE 2'!$N$18</f>
        <v/>
      </c>
      <c r="E21" s="225" t="str">
        <f>'RESULTATS POULE DE 2'!M20</f>
        <v/>
      </c>
      <c r="F21" s="226" t="str">
        <f>'RESULTATS POULE DE 2'!$O$20</f>
        <v/>
      </c>
    </row>
    <row r="22" spans="1:8" x14ac:dyDescent="0.3">
      <c r="A22" s="223" t="str">
        <f>'RESULTATS POULE DE 2'!$C$22</f>
        <v/>
      </c>
      <c r="B22" s="224" t="str">
        <f>'RESULTATS POULE DE 2'!$U$22</f>
        <v/>
      </c>
      <c r="C22" s="224" t="str">
        <f>'RESULTATS POULE DE 2'!$M$22</f>
        <v/>
      </c>
      <c r="D22" s="224" t="str">
        <f>'RESULTATS POULE DE 2'!$N$22</f>
        <v/>
      </c>
      <c r="E22" s="225" t="str">
        <f>'RESULTATS POULE DE 2'!$M$24</f>
        <v/>
      </c>
      <c r="F22" s="226" t="str">
        <f>'RESULTATS POULE DE 2'!$O$24</f>
        <v/>
      </c>
    </row>
  </sheetData>
  <sheetProtection password="CD5D" sheet="1" objects="1" scenarios="1" selectLockedCells="1" selectUnlockedCells="1"/>
  <mergeCells count="3">
    <mergeCell ref="A11:F11"/>
    <mergeCell ref="A19:F19"/>
    <mergeCell ref="A9:F9"/>
  </mergeCells>
  <phoneticPr fontId="0" type="noConversion"/>
  <pageMargins left="0.78740157499999996" right="0.78740157499999996" top="0.984251969" bottom="0.984251969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18</vt:i4>
      </vt:variant>
    </vt:vector>
  </HeadingPairs>
  <TitlesOfParts>
    <vt:vector size="27" baseType="lpstr">
      <vt:lpstr>LISEZ-MOI</vt:lpstr>
      <vt:lpstr>A RENSEIGNER</vt:lpstr>
      <vt:lpstr>POULE DE 3 </vt:lpstr>
      <vt:lpstr>RESULTATS  POULE DE  3</vt:lpstr>
      <vt:lpstr>POULE DE 2</vt:lpstr>
      <vt:lpstr>RESULTATS POULE DE 2</vt:lpstr>
      <vt:lpstr>categories</vt:lpstr>
      <vt:lpstr>BD_JOUEURS_CLUB_CATEGORIES</vt:lpstr>
      <vt:lpstr>resultats pour ranking</vt:lpstr>
      <vt:lpstr>'A RENSEIGNER'!ABMA</vt:lpstr>
      <vt:lpstr>BD_JOUEURS_CLUB_CATEGORIES!ABMA</vt:lpstr>
      <vt:lpstr>ABMA</vt:lpstr>
      <vt:lpstr>BD_JOUEURS_CATEGORIES</vt:lpstr>
      <vt:lpstr>'POULE DE 2'!CATE_COR</vt:lpstr>
      <vt:lpstr>CATE_COR</vt:lpstr>
      <vt:lpstr>distances</vt:lpstr>
      <vt:lpstr>'A RENSEIGNER'!LIEU</vt:lpstr>
      <vt:lpstr>ModeJeu_col</vt:lpstr>
      <vt:lpstr>Noms</vt:lpstr>
      <vt:lpstr>tab_corresp_ID_cate</vt:lpstr>
      <vt:lpstr>tabdistance</vt:lpstr>
      <vt:lpstr>tablemoy</vt:lpstr>
      <vt:lpstr>'A RENSEIGNER'!Zone_d_impression</vt:lpstr>
      <vt:lpstr>'POULE DE 2'!Zone_d_impression</vt:lpstr>
      <vt:lpstr>'POULE DE 3 '!Zone_d_impression</vt:lpstr>
      <vt:lpstr>'RESULTATS  POULE DE  3'!Zone_d_impression</vt:lpstr>
      <vt:lpstr>'RESULTATS POULE DE 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Gérard Lavrard</dc:creator>
  <cp:lastModifiedBy>abasm</cp:lastModifiedBy>
  <cp:lastPrinted>2018-01-07T06:03:18Z</cp:lastPrinted>
  <dcterms:created xsi:type="dcterms:W3CDTF">2015-09-15T15:58:22Z</dcterms:created>
  <dcterms:modified xsi:type="dcterms:W3CDTF">2022-03-27T14:58:02Z</dcterms:modified>
</cp:coreProperties>
</file>